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44" activeTab="5"/>
  </bookViews>
  <sheets>
    <sheet name="Latihan 4" sheetId="1" r:id="rId1"/>
    <sheet name="Latihan 5" sheetId="2" r:id="rId2"/>
    <sheet name="Latihan 6" sheetId="3" r:id="rId3"/>
    <sheet name="Latihan 7" sheetId="4" r:id="rId4"/>
    <sheet name="Latihan 8" sheetId="5" r:id="rId5"/>
    <sheet name="Latihan 9" sheetId="6" r:id="rId6"/>
  </sheets>
  <definedNames/>
  <calcPr fullCalcOnLoad="1"/>
</workbook>
</file>

<file path=xl/sharedStrings.xml><?xml version="1.0" encoding="utf-8"?>
<sst xmlns="http://schemas.openxmlformats.org/spreadsheetml/2006/main" count="288" uniqueCount="207">
  <si>
    <t>NAMA</t>
  </si>
  <si>
    <t>JUMLAH</t>
  </si>
  <si>
    <t>NO.</t>
  </si>
  <si>
    <t>NO. INDUK</t>
  </si>
  <si>
    <t>NAMA MAHASISWA</t>
  </si>
  <si>
    <t>HARGA SATUAN</t>
  </si>
  <si>
    <t>TOTAL PENJUALAN</t>
  </si>
  <si>
    <t>NILAI PRAKTEK MAHASISWA</t>
  </si>
  <si>
    <t>SEMESTER : III</t>
  </si>
  <si>
    <t>NILAI</t>
  </si>
  <si>
    <t>MID TEST</t>
  </si>
  <si>
    <t>FINAL TEST</t>
  </si>
  <si>
    <t>NILAI AKHIR</t>
  </si>
  <si>
    <t>KETERANGAN</t>
  </si>
  <si>
    <t>PRADITA</t>
  </si>
  <si>
    <t>ANGGITA FAJRI</t>
  </si>
  <si>
    <t>ROSMALIA</t>
  </si>
  <si>
    <t>ADIT PRASOJO</t>
  </si>
  <si>
    <t>AGUNG PRAMUDYA</t>
  </si>
  <si>
    <t>WELIS ANGGREANI</t>
  </si>
  <si>
    <t>BAGUS PRAKOSO</t>
  </si>
  <si>
    <t>OLIVE DAMAYANTI</t>
  </si>
  <si>
    <t>FATHYA ROZANA</t>
  </si>
  <si>
    <t>TEUKU DZIKRI</t>
  </si>
  <si>
    <t>NILAI RATA-RATA</t>
  </si>
  <si>
    <t>NILAI TERTINGGI</t>
  </si>
  <si>
    <t>NILAI TERENDAH</t>
  </si>
  <si>
    <t>JUMLAH MAHASISWA YANG MEMPEROLEH NILAI AKHIR LEBIH BESAR DARI 60</t>
  </si>
  <si>
    <t>PENJUALAN MOBIL CASH AND CREDIT</t>
  </si>
  <si>
    <t>DEALER AUTOMOBIL</t>
  </si>
  <si>
    <t>NAMA PEMBELI</t>
  </si>
  <si>
    <t>JENIS MOBIL</t>
  </si>
  <si>
    <t>MERK MOBIL</t>
  </si>
  <si>
    <t>HARGA JUAL</t>
  </si>
  <si>
    <t>CARA PEMBAYARAN</t>
  </si>
  <si>
    <t>DISCOUNT</t>
  </si>
  <si>
    <t>BONUS</t>
  </si>
  <si>
    <t>JUMLAH BAYAR</t>
  </si>
  <si>
    <t>WULANDARI</t>
  </si>
  <si>
    <t>BRAMANTYO</t>
  </si>
  <si>
    <t>STEVEN</t>
  </si>
  <si>
    <t>ALIFIAH</t>
  </si>
  <si>
    <t>REZA</t>
  </si>
  <si>
    <t>BAMBANG</t>
  </si>
  <si>
    <t>SYAIFUL</t>
  </si>
  <si>
    <t>KREDIT</t>
  </si>
  <si>
    <t>CASH</t>
  </si>
  <si>
    <t>RESUME</t>
  </si>
  <si>
    <t>PENDAPATAN</t>
  </si>
  <si>
    <t>AVANZA</t>
  </si>
  <si>
    <t>XENIA</t>
  </si>
  <si>
    <t>APV</t>
  </si>
  <si>
    <t>SUBTOTAL</t>
  </si>
  <si>
    <t>PAJAK</t>
  </si>
  <si>
    <t>RATA-RATA PENJUALAN</t>
  </si>
  <si>
    <t>LAPORAN PENJUALAN BARANG</t>
  </si>
  <si>
    <t>TOKO SINAR JAYA</t>
  </si>
  <si>
    <t>BULAN PEMBELIAN</t>
  </si>
  <si>
    <t>JUMLAH BELI</t>
  </si>
  <si>
    <t>HARGA BAYAR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</si>
  <si>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</si>
  <si>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</si>
  <si>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</si>
  <si>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</si>
  <si>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</si>
  <si>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</si>
  <si>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</si>
  <si>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</si>
  <si>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TOTAL</t>
  </si>
  <si>
    <t>TERTINGGI</t>
  </si>
  <si>
    <t>TERENDAH</t>
  </si>
  <si>
    <t>RATA-RATA</t>
  </si>
  <si>
    <t>PT. BALI INDAH JAYA</t>
  </si>
  <si>
    <t>Nama Barang</t>
  </si>
  <si>
    <t>Buku Tulis</t>
  </si>
  <si>
    <t>Harga Satuan</t>
  </si>
  <si>
    <t>No</t>
  </si>
  <si>
    <t>Tanggal</t>
  </si>
  <si>
    <t>Jumlah</t>
  </si>
  <si>
    <t>Total</t>
  </si>
  <si>
    <t>Penjualan</t>
  </si>
  <si>
    <t>Unit</t>
  </si>
  <si>
    <t>Total Jumlah</t>
  </si>
  <si>
    <t>Rata Rata</t>
  </si>
  <si>
    <t>Penjualan Tertinggi</t>
  </si>
  <si>
    <t>Penjualan Terendah</t>
  </si>
  <si>
    <t>Banyaknya Transaksi</t>
  </si>
  <si>
    <t>BULAN JANUARI 2009</t>
  </si>
  <si>
    <t>NO</t>
  </si>
  <si>
    <t>URAIAN PENGGUNAAN</t>
  </si>
  <si>
    <t>VOLUME</t>
  </si>
  <si>
    <t>(Rp)</t>
  </si>
  <si>
    <t>HONOR GURU</t>
  </si>
  <si>
    <t>Orang</t>
  </si>
  <si>
    <t>Bahan habis pakai</t>
  </si>
  <si>
    <t>Buah</t>
  </si>
  <si>
    <t>Duz</t>
  </si>
  <si>
    <t>Rim</t>
  </si>
  <si>
    <t>Kotak</t>
  </si>
  <si>
    <t>Kali</t>
  </si>
  <si>
    <t>Kegiatan Belajar Mengajar</t>
  </si>
  <si>
    <t>Pak</t>
  </si>
  <si>
    <t>Kg</t>
  </si>
  <si>
    <t>SDN RASABOU KECAMATAN BOLO</t>
  </si>
  <si>
    <t>H.satuan</t>
  </si>
  <si>
    <t>*</t>
  </si>
  <si>
    <t>ATK</t>
  </si>
  <si>
    <t>Kapur tulis</t>
  </si>
  <si>
    <t>Buku pola</t>
  </si>
  <si>
    <t>Kertas HVS</t>
  </si>
  <si>
    <t>Air mineral</t>
  </si>
  <si>
    <t>Spidol</t>
  </si>
  <si>
    <t>Staples</t>
  </si>
  <si>
    <t>Langganan Daya dan jasa</t>
  </si>
  <si>
    <t>Perbaikan mesin Penyiram Bunga</t>
  </si>
  <si>
    <t>Ulangan harian</t>
  </si>
  <si>
    <t>kali</t>
  </si>
  <si>
    <t>Pengawasan</t>
  </si>
  <si>
    <t>Pembuatan Soal</t>
  </si>
  <si>
    <t>Penilaian</t>
  </si>
  <si>
    <t>Peningkatan Belajar</t>
  </si>
  <si>
    <t>MGMP</t>
  </si>
  <si>
    <t>MGK</t>
  </si>
  <si>
    <t>Les</t>
  </si>
  <si>
    <t>Pengelolaan administrasi</t>
  </si>
  <si>
    <t>Peningkatan kesiswaan</t>
  </si>
  <si>
    <t>Keagamaan</t>
  </si>
  <si>
    <t>Kesenian</t>
  </si>
  <si>
    <t>Olahraga</t>
  </si>
  <si>
    <t>Penyelenggaraan Perpustakaan</t>
  </si>
  <si>
    <t>Buku Pelajaran pokok</t>
  </si>
  <si>
    <t>Bahasa Indonesia kelas 3</t>
  </si>
  <si>
    <t>Bahasa Indonesia Kelas 4</t>
  </si>
  <si>
    <t>Bahasa Indonesia Kelas 5</t>
  </si>
  <si>
    <t>bahasa Indonesia Kelas 6</t>
  </si>
  <si>
    <t>subsidi anak Miskin</t>
  </si>
  <si>
    <t>Buku dan pulpen anak miskin</t>
  </si>
  <si>
    <t>Bahan Perawatan dan pemeliharaan</t>
  </si>
  <si>
    <t>Semen Tonasa</t>
  </si>
  <si>
    <t>zak</t>
  </si>
  <si>
    <t>Besi 10 mm</t>
  </si>
  <si>
    <t>batang</t>
  </si>
  <si>
    <t>Paku &amp; Cm</t>
  </si>
  <si>
    <t>Belanja lain-lain</t>
  </si>
  <si>
    <t>Transportasi</t>
  </si>
  <si>
    <t>komsumsi</t>
  </si>
  <si>
    <t>Lain-lain</t>
  </si>
  <si>
    <t>Keterangan :</t>
  </si>
  <si>
    <t>* Total Penjualan = Jumlah Unit x Harga Satuan</t>
  </si>
  <si>
    <t>* Total Jumlah = Gungsi Sum</t>
  </si>
  <si>
    <t>* Rata-Rata = Fungsi Average</t>
  </si>
  <si>
    <t>* Penjualan Tertinggi = Fungsi Max</t>
  </si>
  <si>
    <t>* Penjualan Terendah = Gungsi Min</t>
  </si>
  <si>
    <t>* Banyak Transaksi = Fungsi Count</t>
  </si>
  <si>
    <t>Keteranga :</t>
  </si>
  <si>
    <t>* Jumlah = Volume x Harga Satuan</t>
  </si>
  <si>
    <t>* Total = 1+2+3+4+5+6+7+8+9+10</t>
  </si>
  <si>
    <t>Nilai Akhir  = Fungsi Average</t>
  </si>
  <si>
    <t>Keterangan = Menggunakan Fungsi IF jika nilai diatas 60 Maka Lulus Dibawah Gagal</t>
  </si>
  <si>
    <t>Nilai Rata-rata = Average</t>
  </si>
  <si>
    <t>Nilai Tertinggi = Max</t>
  </si>
  <si>
    <t>Nilai Terendah = Min</t>
  </si>
  <si>
    <r>
      <t xml:space="preserve">Jumlah Mahasiswa Yg Memperoleh Nilai Akhir Lebih Besar 60 = Menggunakan </t>
    </r>
    <r>
      <rPr>
        <b/>
        <sz val="10"/>
        <rFont val="Arial"/>
        <family val="2"/>
      </rPr>
      <t>Fungsi Countif</t>
    </r>
  </si>
  <si>
    <t>Merk Mobil =IF(C8=1,"Avanza",IF(C8=2,"Xenia","APV"))</t>
  </si>
  <si>
    <t>Harga Jual =IF(C8=1,120000000,IF(C8=2,90000000,150000000))</t>
  </si>
  <si>
    <t>Discount =IF(F8="CASH",10%,0)*E8</t>
  </si>
  <si>
    <t>Bonus =IF(D8="Avanza","CD Charge",IF(D8="Xenia","Radio Tape","AC"))</t>
  </si>
  <si>
    <t>Jumlah Bayar = Harga Jual - Discount</t>
  </si>
  <si>
    <t>Sub Total = Fungsi Sum</t>
  </si>
  <si>
    <t>Pajak =2,5 x Sub Total</t>
  </si>
  <si>
    <t>Total Penjualan = Subtotal - Pajak</t>
  </si>
  <si>
    <t>Rata-Rata Penjualan = Average</t>
  </si>
  <si>
    <t>Pendapatan Avanza, Xenia dan APV menggunakan SumIF</t>
  </si>
  <si>
    <t>Harga Bayar = Jumlah Beli x Harga Satuan</t>
  </si>
  <si>
    <t>Pajak = IF(D7&gt;5000000,15%,IF(D7&gt;3000000,10%,5%))*D7</t>
  </si>
  <si>
    <t>Discount =IF(B7&gt;40,10%,IF(B7&gt;20,5%,0))*D7</t>
  </si>
  <si>
    <t>Bonus = IF(OR(B7&gt;40,D7&gt;5000000),"Komputer",IF(OR(B7&gt;30,D7&gt;3000000),"Meja Kerja","Tidak Dapat"))</t>
  </si>
  <si>
    <t>Total = (SUM(D7:D14))+(SUM(E7:E14))-(SUM(F7:F14))</t>
  </si>
  <si>
    <t>Tertinggi = Max</t>
  </si>
  <si>
    <t>Terendah = Min</t>
  </si>
  <si>
    <t>Rata-rata Jangan Lupa di bagi 8 Ok</t>
  </si>
  <si>
    <t>BIRO JASA HOROSKOP</t>
  </si>
  <si>
    <t>ASUHAN : Ny. Tarot</t>
  </si>
  <si>
    <t xml:space="preserve">Tanggal Hari Ini        </t>
  </si>
  <si>
    <t>TGL</t>
  </si>
  <si>
    <t>HARI LAHIR</t>
  </si>
  <si>
    <t>UMUR</t>
  </si>
  <si>
    <t>LAHIR</t>
  </si>
  <si>
    <t>THN</t>
  </si>
  <si>
    <t>BLN</t>
  </si>
  <si>
    <t>HR</t>
  </si>
  <si>
    <t>ARIANTO</t>
  </si>
  <si>
    <t>PRABOWO</t>
  </si>
  <si>
    <t>RATNA</t>
  </si>
  <si>
    <t>SUMINAR</t>
  </si>
  <si>
    <t>30-okt-89</t>
  </si>
  <si>
    <t>MULYATI</t>
  </si>
  <si>
    <t>INTAN</t>
  </si>
  <si>
    <t>RAHMA</t>
  </si>
  <si>
    <t>EKO</t>
  </si>
  <si>
    <t>KUSYUDI</t>
  </si>
  <si>
    <t>SAIFUL</t>
  </si>
  <si>
    <t>12-Des-98</t>
  </si>
  <si>
    <t>Hari Lahir Menggunakan Fungsi Choose = CHOOSE(WEEKDAY(C8),"MINGGU","SENIN","SELASA","RABU","KAMIS","JUM'AT","SABTU","MINGGU")</t>
  </si>
  <si>
    <t>Tahun = (tanggal gari ini - Tanggal Lahir)/365</t>
  </si>
  <si>
    <t>Bulan = Menggunakan Fungsi Month Tanggal Hari ini -Taggal Lahir</t>
  </si>
  <si>
    <t>Hari = Fungsi Day Tanggal Hari ini - Tanggal Lahir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</si>
</sst>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\ &quot;Keping&quot;"/>
    <numFmt numFmtId="171" formatCode="_([$Rp-421]* #,##0.00_);_([$Rp-421]* \(#,##0.00\);_([$Rp-421]* &quot;-&quot;??_);_(@_)"/>
    <numFmt numFmtId="172" formatCode="[$-409]dddd\,\ mmmm\ dd\,\ yyyy"/>
    <numFmt numFmtId="173" formatCode="[$-409]d\-mmm\-yyyy;@"/>
    <numFmt numFmtId="174" formatCode="[$-409]d\-mmm\-yy;@"/>
    <numFmt numFmtId="175" formatCode="#\ &quot;Lusin&quot;"/>
    <numFmt numFmtId="176" formatCode="_([$Rp-421]* #,##0_);_([$Rp-421]* \(#,##0\);_([$Rp-421]* &quot;-&quot;_);_(@_)"/>
    <numFmt numFmtId="177" formatCode="#\ &quot;Hari&quot;"/>
    <numFmt numFmtId="178" formatCode="[$Rp-421]#,##0"/>
    <numFmt numFmtId="179" formatCode="[$-421]dd\ mmmm\ yyyy;@"/>
    <numFmt numFmtId="180" formatCode="[$Rp-421]#,##0_);\([$Rp-421]#,##0\)"/>
    <numFmt numFmtId="181" formatCode="#\ &quot;Tahun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20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40"/>
      </left>
      <right>
        <color indexed="63"/>
      </right>
      <top style="medium">
        <color indexed="40"/>
      </top>
      <bottom>
        <color indexed="63"/>
      </bottom>
    </border>
    <border>
      <left>
        <color indexed="63"/>
      </left>
      <right>
        <color indexed="63"/>
      </right>
      <top style="medium">
        <color indexed="40"/>
      </top>
      <bottom>
        <color indexed="63"/>
      </bottom>
    </border>
    <border>
      <left>
        <color indexed="63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 style="medium">
        <color indexed="40"/>
      </right>
      <top>
        <color indexed="63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medium">
        <color indexed="40"/>
      </right>
      <top>
        <color indexed="63"/>
      </top>
      <bottom style="medium">
        <color indexed="4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15"/>
      </left>
      <right style="double">
        <color indexed="15"/>
      </right>
      <top style="double">
        <color indexed="15"/>
      </top>
      <bottom style="double">
        <color indexed="15"/>
      </bottom>
    </border>
    <border>
      <left style="double">
        <color indexed="61"/>
      </left>
      <right style="double">
        <color indexed="61"/>
      </right>
      <top style="double">
        <color indexed="61"/>
      </top>
      <bottom style="double">
        <color indexed="61"/>
      </bottom>
    </border>
    <border>
      <left style="double">
        <color indexed="61"/>
      </left>
      <right style="double">
        <color indexed="61"/>
      </right>
      <top style="double">
        <color indexed="61"/>
      </top>
      <bottom>
        <color indexed="63"/>
      </bottom>
    </border>
    <border>
      <left style="double">
        <color indexed="61"/>
      </left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76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15" fontId="0" fillId="0" borderId="20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4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5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15" fontId="0" fillId="0" borderId="26" xfId="0" applyNumberFormat="1" applyBorder="1" applyAlignment="1">
      <alignment horizontal="center"/>
    </xf>
    <xf numFmtId="0" fontId="0" fillId="0" borderId="26" xfId="0" applyBorder="1" applyAlignment="1">
      <alignment/>
    </xf>
    <xf numFmtId="1" fontId="0" fillId="0" borderId="26" xfId="0" applyNumberFormat="1" applyBorder="1" applyAlignment="1">
      <alignment/>
    </xf>
    <xf numFmtId="14" fontId="0" fillId="0" borderId="26" xfId="0" applyNumberFormat="1" applyBorder="1" applyAlignment="1">
      <alignment horizontal="center"/>
    </xf>
    <xf numFmtId="0" fontId="8" fillId="0" borderId="25" xfId="0" applyFont="1" applyBorder="1" applyAlignment="1">
      <alignment/>
    </xf>
    <xf numFmtId="15" fontId="8" fillId="0" borderId="25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26</xdr:row>
      <xdr:rowOff>66675</xdr:rowOff>
    </xdr:from>
    <xdr:to>
      <xdr:col>9</xdr:col>
      <xdr:colOff>590550</xdr:colOff>
      <xdr:row>46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10" t="41406" r="62890" b="10937"/>
        <a:stretch>
          <a:fillRect/>
        </a:stretch>
      </xdr:blipFill>
      <xdr:spPr>
        <a:xfrm>
          <a:off x="3438525" y="4572000"/>
          <a:ext cx="2847975" cy="3486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3</xdr:row>
      <xdr:rowOff>95250</xdr:rowOff>
    </xdr:from>
    <xdr:to>
      <xdr:col>13</xdr:col>
      <xdr:colOff>142875</xdr:colOff>
      <xdr:row>33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31054" t="25520" r="40625" b="16535"/>
        <a:stretch>
          <a:fillRect/>
        </a:stretch>
      </xdr:blipFill>
      <xdr:spPr>
        <a:xfrm>
          <a:off x="5076825" y="714375"/>
          <a:ext cx="3352800" cy="4914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0</xdr:rowOff>
    </xdr:from>
    <xdr:to>
      <xdr:col>16</xdr:col>
      <xdr:colOff>28575</xdr:colOff>
      <xdr:row>17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2441" t="24479" r="42187" b="29037"/>
        <a:stretch>
          <a:fillRect/>
        </a:stretch>
      </xdr:blipFill>
      <xdr:spPr>
        <a:xfrm>
          <a:off x="5438775" y="0"/>
          <a:ext cx="5400675" cy="3400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9525</xdr:rowOff>
    </xdr:from>
    <xdr:to>
      <xdr:col>16</xdr:col>
      <xdr:colOff>590550</xdr:colOff>
      <xdr:row>19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41" t="24218" r="36523" b="30468"/>
        <a:stretch>
          <a:fillRect/>
        </a:stretch>
      </xdr:blipFill>
      <xdr:spPr>
        <a:xfrm>
          <a:off x="6019800" y="9525"/>
          <a:ext cx="5953125" cy="3314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0</xdr:row>
      <xdr:rowOff>9525</xdr:rowOff>
    </xdr:from>
    <xdr:to>
      <xdr:col>20</xdr:col>
      <xdr:colOff>104775</xdr:colOff>
      <xdr:row>19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636" t="24218" r="28710" b="30337"/>
        <a:stretch>
          <a:fillRect/>
        </a:stretch>
      </xdr:blipFill>
      <xdr:spPr>
        <a:xfrm>
          <a:off x="6762750" y="9525"/>
          <a:ext cx="6696075" cy="3324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1</xdr:row>
      <xdr:rowOff>152400</xdr:rowOff>
    </xdr:from>
    <xdr:to>
      <xdr:col>16</xdr:col>
      <xdr:colOff>66675</xdr:colOff>
      <xdr:row>21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41" t="24348" r="35644" b="31509"/>
        <a:stretch>
          <a:fillRect/>
        </a:stretch>
      </xdr:blipFill>
      <xdr:spPr>
        <a:xfrm>
          <a:off x="6124575" y="352425"/>
          <a:ext cx="6038850" cy="3228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B2:E55"/>
  <sheetViews>
    <sheetView zoomScalePageLayoutView="0" workbookViewId="0" topLeftCell="A33">
      <selection activeCell="E46" sqref="E46"/>
    </sheetView>
  </sheetViews>
  <sheetFormatPr defaultColWidth="9.140625" defaultRowHeight="12.75"/>
  <cols>
    <col min="3" max="3" width="10.7109375" style="0" customWidth="1"/>
    <col min="5" max="5" width="10.7109375" style="0" customWidth="1"/>
  </cols>
  <sheetData>
    <row r="2" spans="2:3" ht="23.25">
      <c r="B2" s="40" t="s">
        <v>72</v>
      </c>
      <c r="C2" s="14"/>
    </row>
    <row r="3" ht="13.5" thickBot="1"/>
    <row r="4" spans="2:5" ht="12.75">
      <c r="B4" s="15" t="s">
        <v>73</v>
      </c>
      <c r="C4" s="16"/>
      <c r="D4" s="16"/>
      <c r="E4" s="17" t="s">
        <v>74</v>
      </c>
    </row>
    <row r="5" spans="2:5" ht="13.5" thickBot="1">
      <c r="B5" s="18" t="s">
        <v>75</v>
      </c>
      <c r="C5" s="19"/>
      <c r="D5" s="19"/>
      <c r="E5" s="20">
        <v>3500</v>
      </c>
    </row>
    <row r="6" spans="2:5" ht="13.5" thickBot="1">
      <c r="B6" s="21"/>
      <c r="C6" s="22"/>
      <c r="D6" s="22"/>
      <c r="E6" s="22"/>
    </row>
    <row r="7" spans="2:5" ht="13.5" thickBot="1">
      <c r="B7" s="23" t="s">
        <v>76</v>
      </c>
      <c r="C7" s="24" t="s">
        <v>77</v>
      </c>
      <c r="D7" s="24" t="s">
        <v>78</v>
      </c>
      <c r="E7" s="24" t="s">
        <v>79</v>
      </c>
    </row>
    <row r="8" spans="2:5" ht="13.5" thickBot="1">
      <c r="B8" s="25"/>
      <c r="C8" s="24" t="s">
        <v>80</v>
      </c>
      <c r="D8" s="24" t="s">
        <v>81</v>
      </c>
      <c r="E8" s="24" t="s">
        <v>80</v>
      </c>
    </row>
    <row r="9" spans="2:5" ht="13.5" thickBot="1">
      <c r="B9" s="26">
        <v>1</v>
      </c>
      <c r="C9" s="27">
        <v>35887</v>
      </c>
      <c r="D9" s="26">
        <v>12</v>
      </c>
      <c r="E9" s="26">
        <f>D9*E5</f>
        <v>42000</v>
      </c>
    </row>
    <row r="10" spans="2:5" ht="13.5" thickBot="1">
      <c r="B10" s="26">
        <v>2</v>
      </c>
      <c r="C10" s="27">
        <v>35888</v>
      </c>
      <c r="D10" s="26">
        <v>10</v>
      </c>
      <c r="E10" s="26">
        <f>D10*E5</f>
        <v>35000</v>
      </c>
    </row>
    <row r="11" spans="2:5" ht="13.5" thickBot="1">
      <c r="B11" s="26">
        <v>3</v>
      </c>
      <c r="C11" s="27">
        <v>35889</v>
      </c>
      <c r="D11" s="26">
        <v>20</v>
      </c>
      <c r="E11" s="26">
        <f>D11*E5</f>
        <v>70000</v>
      </c>
    </row>
    <row r="12" spans="2:5" ht="13.5" thickBot="1">
      <c r="B12" s="26">
        <v>4</v>
      </c>
      <c r="C12" s="27">
        <v>35890</v>
      </c>
      <c r="D12" s="26">
        <v>25</v>
      </c>
      <c r="E12" s="26">
        <f>D12*E5</f>
        <v>87500</v>
      </c>
    </row>
    <row r="13" spans="2:5" ht="13.5" thickBot="1">
      <c r="B13" s="26">
        <v>5</v>
      </c>
      <c r="C13" s="27">
        <v>35891</v>
      </c>
      <c r="D13" s="26">
        <v>30</v>
      </c>
      <c r="E13" s="26">
        <f>D13*E5</f>
        <v>105000</v>
      </c>
    </row>
    <row r="14" spans="2:5" ht="13.5" thickBot="1">
      <c r="B14" s="26">
        <v>6</v>
      </c>
      <c r="C14" s="27">
        <v>35892</v>
      </c>
      <c r="D14" s="26">
        <v>15</v>
      </c>
      <c r="E14" s="26">
        <f>D14*E5</f>
        <v>52500</v>
      </c>
    </row>
    <row r="15" spans="2:5" ht="13.5" thickBot="1">
      <c r="B15" s="26">
        <v>7</v>
      </c>
      <c r="C15" s="27">
        <v>35893</v>
      </c>
      <c r="D15" s="26">
        <v>25</v>
      </c>
      <c r="E15" s="26">
        <f>D15*E5</f>
        <v>87500</v>
      </c>
    </row>
    <row r="16" spans="2:5" ht="13.5" thickBot="1">
      <c r="B16" s="58" t="s">
        <v>82</v>
      </c>
      <c r="C16" s="59"/>
      <c r="D16" s="60"/>
      <c r="E16" s="26">
        <f>SUM(E9:E15)</f>
        <v>479500</v>
      </c>
    </row>
    <row r="17" spans="2:5" ht="13.5" thickBot="1">
      <c r="B17" s="58" t="s">
        <v>83</v>
      </c>
      <c r="C17" s="59"/>
      <c r="D17" s="60"/>
      <c r="E17" s="26">
        <f>AVERAGE(E9:E16)</f>
        <v>119875</v>
      </c>
    </row>
    <row r="18" spans="2:5" ht="13.5" thickBot="1">
      <c r="B18" s="58" t="s">
        <v>84</v>
      </c>
      <c r="C18" s="59"/>
      <c r="D18" s="60"/>
      <c r="E18" s="26">
        <f>MAX(E17)</f>
        <v>119875</v>
      </c>
    </row>
    <row r="19" spans="2:5" ht="13.5" thickBot="1">
      <c r="B19" s="58" t="s">
        <v>85</v>
      </c>
      <c r="C19" s="59"/>
      <c r="D19" s="60"/>
      <c r="E19" s="26">
        <f>MIN(E17:E18)</f>
        <v>119875</v>
      </c>
    </row>
    <row r="20" spans="2:5" ht="13.5" thickBot="1">
      <c r="B20" s="58" t="s">
        <v>86</v>
      </c>
      <c r="C20" s="59"/>
      <c r="D20" s="60"/>
      <c r="E20" s="26">
        <f>COUNT(E17:E19)</f>
        <v>3</v>
      </c>
    </row>
    <row r="28" spans="2:3" ht="23.25">
      <c r="B28" s="40" t="s">
        <v>72</v>
      </c>
      <c r="C28" s="14"/>
    </row>
    <row r="29" ht="13.5" thickBot="1"/>
    <row r="30" spans="2:5" ht="12.75">
      <c r="B30" s="15" t="s">
        <v>73</v>
      </c>
      <c r="C30" s="16"/>
      <c r="D30" s="16"/>
      <c r="E30" s="17" t="s">
        <v>74</v>
      </c>
    </row>
    <row r="31" spans="2:5" ht="13.5" thickBot="1">
      <c r="B31" s="18" t="s">
        <v>75</v>
      </c>
      <c r="C31" s="19"/>
      <c r="D31" s="19"/>
      <c r="E31" s="20">
        <v>3500</v>
      </c>
    </row>
    <row r="32" spans="2:5" ht="13.5" thickBot="1">
      <c r="B32" s="21"/>
      <c r="C32" s="22"/>
      <c r="D32" s="22"/>
      <c r="E32" s="22"/>
    </row>
    <row r="33" spans="2:5" ht="13.5" thickBot="1">
      <c r="B33" s="23" t="s">
        <v>76</v>
      </c>
      <c r="C33" s="24" t="s">
        <v>77</v>
      </c>
      <c r="D33" s="24" t="s">
        <v>78</v>
      </c>
      <c r="E33" s="24" t="s">
        <v>79</v>
      </c>
    </row>
    <row r="34" spans="2:5" ht="13.5" thickBot="1">
      <c r="B34" s="25"/>
      <c r="C34" s="24" t="s">
        <v>80</v>
      </c>
      <c r="D34" s="24" t="s">
        <v>81</v>
      </c>
      <c r="E34" s="24" t="s">
        <v>80</v>
      </c>
    </row>
    <row r="35" spans="2:5" ht="13.5" thickBot="1">
      <c r="B35" s="26">
        <v>1</v>
      </c>
      <c r="C35" s="27">
        <v>35887</v>
      </c>
      <c r="D35" s="26">
        <v>12</v>
      </c>
      <c r="E35" s="26">
        <f>D35*E31</f>
        <v>42000</v>
      </c>
    </row>
    <row r="36" spans="2:5" ht="13.5" thickBot="1">
      <c r="B36" s="26">
        <v>2</v>
      </c>
      <c r="C36" s="27">
        <v>35888</v>
      </c>
      <c r="D36" s="26">
        <v>10</v>
      </c>
      <c r="E36" s="26">
        <f>D36*E31</f>
        <v>35000</v>
      </c>
    </row>
    <row r="37" spans="2:5" ht="13.5" thickBot="1">
      <c r="B37" s="26">
        <v>3</v>
      </c>
      <c r="C37" s="27">
        <v>35889</v>
      </c>
      <c r="D37" s="26">
        <v>20</v>
      </c>
      <c r="E37" s="26">
        <f>D37*E31</f>
        <v>70000</v>
      </c>
    </row>
    <row r="38" spans="2:5" ht="13.5" thickBot="1">
      <c r="B38" s="26">
        <v>4</v>
      </c>
      <c r="C38" s="27">
        <v>35890</v>
      </c>
      <c r="D38" s="26">
        <v>25</v>
      </c>
      <c r="E38" s="26">
        <f>D38*E31</f>
        <v>87500</v>
      </c>
    </row>
    <row r="39" spans="2:5" ht="13.5" thickBot="1">
      <c r="B39" s="26">
        <v>5</v>
      </c>
      <c r="C39" s="27">
        <v>35891</v>
      </c>
      <c r="D39" s="26">
        <v>30</v>
      </c>
      <c r="E39" s="26">
        <f>D39*E31</f>
        <v>105000</v>
      </c>
    </row>
    <row r="40" spans="2:5" ht="13.5" thickBot="1">
      <c r="B40" s="26">
        <v>6</v>
      </c>
      <c r="C40" s="27">
        <v>35892</v>
      </c>
      <c r="D40" s="26">
        <v>15</v>
      </c>
      <c r="E40" s="26">
        <f>D40*E31</f>
        <v>52500</v>
      </c>
    </row>
    <row r="41" spans="2:5" ht="13.5" thickBot="1">
      <c r="B41" s="26">
        <v>7</v>
      </c>
      <c r="C41" s="27">
        <v>35893</v>
      </c>
      <c r="D41" s="26">
        <v>25</v>
      </c>
      <c r="E41" s="26">
        <f>D41*E31</f>
        <v>87500</v>
      </c>
    </row>
    <row r="42" spans="2:5" ht="13.5" thickBot="1">
      <c r="B42" s="58" t="s">
        <v>82</v>
      </c>
      <c r="C42" s="59"/>
      <c r="D42" s="60"/>
      <c r="E42" s="26">
        <f>SUM(E35:E41)</f>
        <v>479500</v>
      </c>
    </row>
    <row r="43" spans="2:5" ht="13.5" thickBot="1">
      <c r="B43" s="58" t="s">
        <v>83</v>
      </c>
      <c r="C43" s="59"/>
      <c r="D43" s="60"/>
      <c r="E43" s="26">
        <f>AVERAGE(E35:E41)</f>
        <v>68500</v>
      </c>
    </row>
    <row r="44" spans="2:5" ht="13.5" thickBot="1">
      <c r="B44" s="58" t="s">
        <v>84</v>
      </c>
      <c r="C44" s="59"/>
      <c r="D44" s="60"/>
      <c r="E44" s="26">
        <f>MAX(E35:E41)</f>
        <v>105000</v>
      </c>
    </row>
    <row r="45" spans="2:5" ht="13.5" thickBot="1">
      <c r="B45" s="58" t="s">
        <v>85</v>
      </c>
      <c r="C45" s="59"/>
      <c r="D45" s="60"/>
      <c r="E45" s="26">
        <f>MIN(E35:E41)</f>
        <v>35000</v>
      </c>
    </row>
    <row r="46" spans="2:5" ht="13.5" thickBot="1">
      <c r="B46" s="58" t="s">
        <v>86</v>
      </c>
      <c r="C46" s="59"/>
      <c r="D46" s="60"/>
      <c r="E46" s="26">
        <f>COUNT(E43:E45)</f>
        <v>3</v>
      </c>
    </row>
    <row r="49" ht="12.75">
      <c r="B49" s="41" t="s">
        <v>147</v>
      </c>
    </row>
    <row r="50" ht="12.75">
      <c r="B50" s="42" t="s">
        <v>148</v>
      </c>
    </row>
    <row r="51" ht="12.75">
      <c r="B51" s="42" t="s">
        <v>149</v>
      </c>
    </row>
    <row r="52" ht="12.75">
      <c r="B52" s="42" t="s">
        <v>150</v>
      </c>
    </row>
    <row r="53" ht="12.75">
      <c r="B53" s="42" t="s">
        <v>151</v>
      </c>
    </row>
    <row r="54" ht="12.75">
      <c r="B54" s="42" t="s">
        <v>152</v>
      </c>
    </row>
    <row r="55" ht="12.75">
      <c r="B55" s="42" t="s">
        <v>153</v>
      </c>
    </row>
  </sheetData>
  <sheetProtection/>
  <mergeCells count="10">
    <mergeCell ref="B43:D43"/>
    <mergeCell ref="B44:D44"/>
    <mergeCell ref="B45:D45"/>
    <mergeCell ref="B46:D46"/>
    <mergeCell ref="B16:D16"/>
    <mergeCell ref="B20:D20"/>
    <mergeCell ref="B19:D19"/>
    <mergeCell ref="B18:D18"/>
    <mergeCell ref="B17:D17"/>
    <mergeCell ref="B42:D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2:H54"/>
  <sheetViews>
    <sheetView zoomScalePageLayoutView="0" workbookViewId="0" topLeftCell="A1">
      <selection activeCell="G49" sqref="G49"/>
    </sheetView>
  </sheetViews>
  <sheetFormatPr defaultColWidth="9.140625" defaultRowHeight="12.75"/>
  <cols>
    <col min="1" max="1" width="4.57421875" style="0" customWidth="1"/>
    <col min="2" max="2" width="1.7109375" style="0" customWidth="1"/>
    <col min="3" max="3" width="29.8515625" style="0" customWidth="1"/>
    <col min="4" max="4" width="4.57421875" style="0" customWidth="1"/>
    <col min="6" max="6" width="9.8515625" style="0" customWidth="1"/>
    <col min="7" max="7" width="9.7109375" style="0" customWidth="1"/>
  </cols>
  <sheetData>
    <row r="2" spans="1:8" ht="18">
      <c r="A2" s="62" t="s">
        <v>87</v>
      </c>
      <c r="B2" s="62"/>
      <c r="C2" s="62"/>
      <c r="D2" s="62"/>
      <c r="E2" s="62"/>
      <c r="F2" s="62"/>
      <c r="G2" s="62"/>
      <c r="H2" s="4"/>
    </row>
    <row r="3" spans="1:8" ht="18">
      <c r="A3" s="62" t="s">
        <v>103</v>
      </c>
      <c r="B3" s="62"/>
      <c r="C3" s="62"/>
      <c r="D3" s="62"/>
      <c r="E3" s="62"/>
      <c r="F3" s="62"/>
      <c r="G3" s="62"/>
      <c r="H3" s="4"/>
    </row>
    <row r="4" spans="1:8" ht="12.75">
      <c r="A4" s="63"/>
      <c r="B4" s="63"/>
      <c r="C4" s="63"/>
      <c r="D4" s="63"/>
      <c r="E4" s="63"/>
      <c r="F4" s="63"/>
      <c r="G4" s="63"/>
      <c r="H4" s="4"/>
    </row>
    <row r="5" spans="1:8" ht="12.75">
      <c r="A5" s="64" t="s">
        <v>88</v>
      </c>
      <c r="B5" s="64" t="s">
        <v>89</v>
      </c>
      <c r="C5" s="64"/>
      <c r="D5" s="64" t="s">
        <v>90</v>
      </c>
      <c r="E5" s="64"/>
      <c r="F5" s="2" t="s">
        <v>104</v>
      </c>
      <c r="G5" s="2" t="s">
        <v>1</v>
      </c>
      <c r="H5" s="4"/>
    </row>
    <row r="6" spans="1:8" ht="12.75">
      <c r="A6" s="64"/>
      <c r="B6" s="64"/>
      <c r="C6" s="64"/>
      <c r="D6" s="64"/>
      <c r="E6" s="64"/>
      <c r="F6" s="2" t="s">
        <v>91</v>
      </c>
      <c r="G6" s="2" t="s">
        <v>91</v>
      </c>
      <c r="H6" s="4"/>
    </row>
    <row r="7" spans="1:8" ht="12.75">
      <c r="A7" s="3">
        <v>1</v>
      </c>
      <c r="B7" s="3"/>
      <c r="C7" s="3" t="s">
        <v>92</v>
      </c>
      <c r="D7" s="3">
        <v>6</v>
      </c>
      <c r="E7" s="3" t="s">
        <v>93</v>
      </c>
      <c r="F7" s="30">
        <v>100000</v>
      </c>
      <c r="G7" s="34">
        <f>D7*F7</f>
        <v>600000</v>
      </c>
      <c r="H7" s="4"/>
    </row>
    <row r="8" spans="1:8" ht="12.75">
      <c r="A8" s="3">
        <v>2</v>
      </c>
      <c r="B8" s="3"/>
      <c r="C8" s="3" t="s">
        <v>94</v>
      </c>
      <c r="D8" s="3"/>
      <c r="E8" s="3"/>
      <c r="F8" s="3"/>
      <c r="G8" s="34">
        <f>SUM(G9:G15)</f>
        <v>509000</v>
      </c>
      <c r="H8" s="4"/>
    </row>
    <row r="9" spans="1:8" ht="12.75">
      <c r="A9" s="31"/>
      <c r="B9" s="31" t="s">
        <v>105</v>
      </c>
      <c r="C9" s="31" t="s">
        <v>106</v>
      </c>
      <c r="D9" s="31">
        <v>10</v>
      </c>
      <c r="E9" s="31" t="s">
        <v>95</v>
      </c>
      <c r="F9" s="35">
        <v>15000</v>
      </c>
      <c r="G9" s="35">
        <f>D9*F9</f>
        <v>150000</v>
      </c>
      <c r="H9" s="4"/>
    </row>
    <row r="10" spans="1:8" ht="12.75">
      <c r="A10" s="32"/>
      <c r="B10" s="32" t="s">
        <v>105</v>
      </c>
      <c r="C10" s="32" t="s">
        <v>107</v>
      </c>
      <c r="D10" s="32">
        <v>1</v>
      </c>
      <c r="E10" s="32" t="s">
        <v>96</v>
      </c>
      <c r="F10" s="36">
        <v>100000</v>
      </c>
      <c r="G10" s="35">
        <f aca="true" t="shared" si="0" ref="G10:G15">D10*F10</f>
        <v>100000</v>
      </c>
      <c r="H10" s="4"/>
    </row>
    <row r="11" spans="1:8" ht="12.75">
      <c r="A11" s="32"/>
      <c r="B11" s="32" t="s">
        <v>105</v>
      </c>
      <c r="C11" s="32" t="s">
        <v>108</v>
      </c>
      <c r="D11" s="32">
        <v>10</v>
      </c>
      <c r="E11" s="32" t="s">
        <v>95</v>
      </c>
      <c r="F11" s="36">
        <v>10000</v>
      </c>
      <c r="G11" s="35">
        <f t="shared" si="0"/>
        <v>100000</v>
      </c>
      <c r="H11" s="4"/>
    </row>
    <row r="12" spans="1:8" ht="12.75">
      <c r="A12" s="32"/>
      <c r="B12" s="32" t="s">
        <v>105</v>
      </c>
      <c r="C12" s="32" t="s">
        <v>109</v>
      </c>
      <c r="D12" s="32">
        <v>3</v>
      </c>
      <c r="E12" s="32" t="s">
        <v>97</v>
      </c>
      <c r="F12" s="36">
        <v>30000</v>
      </c>
      <c r="G12" s="35">
        <f t="shared" si="0"/>
        <v>90000</v>
      </c>
      <c r="H12" s="4"/>
    </row>
    <row r="13" spans="1:8" ht="12.75">
      <c r="A13" s="32"/>
      <c r="B13" s="32" t="s">
        <v>105</v>
      </c>
      <c r="C13" s="32" t="s">
        <v>110</v>
      </c>
      <c r="D13" s="32">
        <v>2</v>
      </c>
      <c r="E13" s="32" t="s">
        <v>98</v>
      </c>
      <c r="F13" s="36">
        <v>15000</v>
      </c>
      <c r="G13" s="35">
        <f t="shared" si="0"/>
        <v>30000</v>
      </c>
      <c r="H13" s="4"/>
    </row>
    <row r="14" spans="1:8" ht="12.75">
      <c r="A14" s="32"/>
      <c r="B14" s="32" t="s">
        <v>105</v>
      </c>
      <c r="C14" s="32" t="s">
        <v>111</v>
      </c>
      <c r="D14" s="32">
        <v>4</v>
      </c>
      <c r="E14" s="32" t="s">
        <v>95</v>
      </c>
      <c r="F14" s="36">
        <v>6000</v>
      </c>
      <c r="G14" s="35">
        <f t="shared" si="0"/>
        <v>24000</v>
      </c>
      <c r="H14" s="4"/>
    </row>
    <row r="15" spans="1:8" ht="12.75">
      <c r="A15" s="33"/>
      <c r="B15" s="33" t="s">
        <v>105</v>
      </c>
      <c r="C15" s="33" t="s">
        <v>112</v>
      </c>
      <c r="D15" s="33">
        <v>1</v>
      </c>
      <c r="E15" s="33" t="s">
        <v>95</v>
      </c>
      <c r="F15" s="37">
        <v>15000</v>
      </c>
      <c r="G15" s="35">
        <f t="shared" si="0"/>
        <v>15000</v>
      </c>
      <c r="H15" s="4"/>
    </row>
    <row r="16" spans="1:8" ht="12.75">
      <c r="A16" s="3">
        <v>3</v>
      </c>
      <c r="B16" s="3"/>
      <c r="C16" s="3" t="s">
        <v>113</v>
      </c>
      <c r="D16" s="3"/>
      <c r="E16" s="3"/>
      <c r="F16" s="3"/>
      <c r="G16" s="34">
        <f>SUM(G17)</f>
        <v>200000</v>
      </c>
      <c r="H16" s="4"/>
    </row>
    <row r="17" spans="1:8" ht="12.75">
      <c r="A17" s="3"/>
      <c r="B17" s="3" t="s">
        <v>105</v>
      </c>
      <c r="C17" s="3" t="s">
        <v>114</v>
      </c>
      <c r="D17" s="3">
        <v>1</v>
      </c>
      <c r="E17" s="3" t="s">
        <v>99</v>
      </c>
      <c r="F17" s="30">
        <v>200000</v>
      </c>
      <c r="G17" s="3">
        <f>D17*F17</f>
        <v>200000</v>
      </c>
      <c r="H17" s="4"/>
    </row>
    <row r="18" spans="1:8" ht="12.75">
      <c r="A18" s="3">
        <v>4</v>
      </c>
      <c r="B18" s="3"/>
      <c r="C18" s="3" t="s">
        <v>100</v>
      </c>
      <c r="D18" s="3"/>
      <c r="E18" s="3"/>
      <c r="F18" s="3"/>
      <c r="G18" s="34">
        <f>SUM(G19:G22)</f>
        <v>536000</v>
      </c>
      <c r="H18" s="4"/>
    </row>
    <row r="19" spans="1:8" ht="12.75">
      <c r="A19" s="31"/>
      <c r="B19" s="31" t="s">
        <v>105</v>
      </c>
      <c r="C19" s="31" t="s">
        <v>115</v>
      </c>
      <c r="D19" s="31">
        <v>2</v>
      </c>
      <c r="E19" s="31" t="s">
        <v>116</v>
      </c>
      <c r="F19" s="35">
        <v>100000</v>
      </c>
      <c r="G19" s="35">
        <f>D19*F19</f>
        <v>200000</v>
      </c>
      <c r="H19" s="4"/>
    </row>
    <row r="20" spans="1:8" ht="12.75">
      <c r="A20" s="32"/>
      <c r="B20" s="32" t="s">
        <v>105</v>
      </c>
      <c r="C20" s="32" t="s">
        <v>117</v>
      </c>
      <c r="D20" s="32">
        <v>14</v>
      </c>
      <c r="E20" s="32" t="s">
        <v>93</v>
      </c>
      <c r="F20" s="36">
        <v>8000</v>
      </c>
      <c r="G20" s="35">
        <f>D20*F20</f>
        <v>112000</v>
      </c>
      <c r="H20" s="4"/>
    </row>
    <row r="21" spans="1:8" ht="12.75">
      <c r="A21" s="32"/>
      <c r="B21" s="32" t="s">
        <v>105</v>
      </c>
      <c r="C21" s="32" t="s">
        <v>118</v>
      </c>
      <c r="D21" s="32">
        <v>14</v>
      </c>
      <c r="E21" s="32" t="s">
        <v>93</v>
      </c>
      <c r="F21" s="36">
        <v>8000</v>
      </c>
      <c r="G21" s="35">
        <f>D21*F21</f>
        <v>112000</v>
      </c>
      <c r="H21" s="4"/>
    </row>
    <row r="22" spans="1:7" ht="12.75">
      <c r="A22" s="33"/>
      <c r="B22" s="33" t="s">
        <v>105</v>
      </c>
      <c r="C22" s="33" t="s">
        <v>119</v>
      </c>
      <c r="D22" s="33">
        <v>14</v>
      </c>
      <c r="E22" s="33" t="s">
        <v>93</v>
      </c>
      <c r="F22" s="37">
        <v>8000</v>
      </c>
      <c r="G22" s="35">
        <f>D22*F22</f>
        <v>112000</v>
      </c>
    </row>
    <row r="23" spans="1:7" ht="12.75">
      <c r="A23" s="3">
        <v>5</v>
      </c>
      <c r="B23" s="3"/>
      <c r="C23" s="3" t="s">
        <v>120</v>
      </c>
      <c r="D23" s="3"/>
      <c r="E23" s="3"/>
      <c r="F23" s="3"/>
      <c r="G23" s="34">
        <f>SUM(G24:G27)</f>
        <v>714000</v>
      </c>
    </row>
    <row r="24" spans="1:7" ht="12.75">
      <c r="A24" s="31"/>
      <c r="B24" s="31" t="s">
        <v>105</v>
      </c>
      <c r="C24" s="31" t="s">
        <v>121</v>
      </c>
      <c r="D24" s="31">
        <v>14</v>
      </c>
      <c r="E24" s="31" t="s">
        <v>93</v>
      </c>
      <c r="F24" s="35">
        <v>10000</v>
      </c>
      <c r="G24" s="35">
        <f>D24*F24</f>
        <v>140000</v>
      </c>
    </row>
    <row r="25" spans="1:7" ht="12.75">
      <c r="A25" s="32"/>
      <c r="B25" s="32" t="s">
        <v>105</v>
      </c>
      <c r="C25" s="32" t="s">
        <v>122</v>
      </c>
      <c r="D25" s="32">
        <v>14</v>
      </c>
      <c r="E25" s="32" t="s">
        <v>93</v>
      </c>
      <c r="F25" s="36">
        <v>10000</v>
      </c>
      <c r="G25" s="35">
        <f>D25*F25</f>
        <v>140000</v>
      </c>
    </row>
    <row r="26" spans="1:7" ht="12.75">
      <c r="A26" s="32"/>
      <c r="B26" s="32" t="s">
        <v>105</v>
      </c>
      <c r="C26" s="32" t="s">
        <v>123</v>
      </c>
      <c r="D26" s="32">
        <v>14</v>
      </c>
      <c r="E26" s="32" t="s">
        <v>93</v>
      </c>
      <c r="F26" s="36">
        <v>25000</v>
      </c>
      <c r="G26" s="35">
        <f>D26*F26</f>
        <v>350000</v>
      </c>
    </row>
    <row r="27" spans="1:7" ht="12.75">
      <c r="A27" s="33"/>
      <c r="B27" s="33" t="s">
        <v>105</v>
      </c>
      <c r="C27" s="33" t="s">
        <v>124</v>
      </c>
      <c r="D27" s="33">
        <v>14</v>
      </c>
      <c r="E27" s="33" t="s">
        <v>93</v>
      </c>
      <c r="F27" s="37">
        <v>6000</v>
      </c>
      <c r="G27" s="35">
        <f>D27*F27</f>
        <v>84000</v>
      </c>
    </row>
    <row r="28" spans="1:7" ht="12.75">
      <c r="A28" s="3">
        <v>6</v>
      </c>
      <c r="B28" s="3"/>
      <c r="C28" s="3" t="s">
        <v>125</v>
      </c>
      <c r="D28" s="3"/>
      <c r="E28" s="3"/>
      <c r="F28" s="3"/>
      <c r="G28" s="34">
        <f>SUM(G29:G31)</f>
        <v>300000</v>
      </c>
    </row>
    <row r="29" spans="1:7" ht="12.75">
      <c r="A29" s="31"/>
      <c r="B29" s="31" t="s">
        <v>105</v>
      </c>
      <c r="C29" s="31" t="s">
        <v>126</v>
      </c>
      <c r="D29" s="31">
        <v>2</v>
      </c>
      <c r="E29" s="31" t="s">
        <v>99</v>
      </c>
      <c r="F29" s="35">
        <v>50000</v>
      </c>
      <c r="G29" s="35">
        <f>D29*F29</f>
        <v>100000</v>
      </c>
    </row>
    <row r="30" spans="1:7" ht="12.75">
      <c r="A30" s="32"/>
      <c r="B30" s="32" t="s">
        <v>105</v>
      </c>
      <c r="C30" s="32" t="s">
        <v>127</v>
      </c>
      <c r="D30" s="32">
        <v>2</v>
      </c>
      <c r="E30" s="32" t="s">
        <v>99</v>
      </c>
      <c r="F30" s="36">
        <v>50000</v>
      </c>
      <c r="G30" s="35">
        <f>D30*F30</f>
        <v>100000</v>
      </c>
    </row>
    <row r="31" spans="1:7" ht="12.75">
      <c r="A31" s="33"/>
      <c r="B31" s="33" t="s">
        <v>105</v>
      </c>
      <c r="C31" s="33" t="s">
        <v>128</v>
      </c>
      <c r="D31" s="33">
        <v>2</v>
      </c>
      <c r="E31" s="33" t="s">
        <v>99</v>
      </c>
      <c r="F31" s="37">
        <v>50000</v>
      </c>
      <c r="G31" s="35">
        <f>D31*F31</f>
        <v>100000</v>
      </c>
    </row>
    <row r="32" spans="1:7" ht="12.75">
      <c r="A32" s="3">
        <v>7</v>
      </c>
      <c r="B32" s="3"/>
      <c r="C32" s="3" t="s">
        <v>129</v>
      </c>
      <c r="D32" s="3"/>
      <c r="E32" s="3"/>
      <c r="F32" s="3"/>
      <c r="G32" s="34">
        <f>SUM(G33:G37)</f>
        <v>367400</v>
      </c>
    </row>
    <row r="33" spans="1:7" ht="12.75">
      <c r="A33" s="31"/>
      <c r="B33" s="31"/>
      <c r="C33" s="31" t="s">
        <v>130</v>
      </c>
      <c r="D33" s="31">
        <v>2</v>
      </c>
      <c r="E33" s="31" t="s">
        <v>95</v>
      </c>
      <c r="F33" s="35">
        <v>35500</v>
      </c>
      <c r="G33" s="35">
        <f>D33*F33</f>
        <v>71000</v>
      </c>
    </row>
    <row r="34" spans="1:7" ht="12.75">
      <c r="A34" s="32"/>
      <c r="B34" s="32" t="s">
        <v>105</v>
      </c>
      <c r="C34" s="32" t="s">
        <v>131</v>
      </c>
      <c r="D34" s="32">
        <v>2</v>
      </c>
      <c r="E34" s="32" t="s">
        <v>95</v>
      </c>
      <c r="F34" s="36">
        <v>36300</v>
      </c>
      <c r="G34" s="35">
        <f>D34*F34</f>
        <v>72600</v>
      </c>
    </row>
    <row r="35" spans="1:7" ht="12.75">
      <c r="A35" s="32"/>
      <c r="B35" s="32" t="s">
        <v>105</v>
      </c>
      <c r="C35" s="32" t="s">
        <v>132</v>
      </c>
      <c r="D35" s="32">
        <v>2</v>
      </c>
      <c r="E35" s="32" t="s">
        <v>95</v>
      </c>
      <c r="F35" s="36">
        <v>36300</v>
      </c>
      <c r="G35" s="35">
        <f>D35*F35</f>
        <v>72600</v>
      </c>
    </row>
    <row r="36" spans="1:7" ht="12.75">
      <c r="A36" s="32"/>
      <c r="B36" s="32" t="s">
        <v>105</v>
      </c>
      <c r="C36" s="32" t="s">
        <v>133</v>
      </c>
      <c r="D36" s="32">
        <v>2</v>
      </c>
      <c r="E36" s="32" t="s">
        <v>95</v>
      </c>
      <c r="F36" s="36">
        <v>37800</v>
      </c>
      <c r="G36" s="35">
        <f>D36*F36</f>
        <v>75600</v>
      </c>
    </row>
    <row r="37" spans="1:7" ht="12.75">
      <c r="A37" s="33"/>
      <c r="B37" s="33" t="s">
        <v>105</v>
      </c>
      <c r="C37" s="33" t="s">
        <v>134</v>
      </c>
      <c r="D37" s="33">
        <v>2</v>
      </c>
      <c r="E37" s="38" t="s">
        <v>95</v>
      </c>
      <c r="F37" s="37">
        <v>37800</v>
      </c>
      <c r="G37" s="35">
        <f>D37*F37</f>
        <v>75600</v>
      </c>
    </row>
    <row r="38" spans="1:7" ht="12.75">
      <c r="A38" s="31">
        <v>8</v>
      </c>
      <c r="B38" s="31"/>
      <c r="C38" s="3" t="s">
        <v>135</v>
      </c>
      <c r="D38" s="3"/>
      <c r="E38" s="3"/>
      <c r="F38" s="3"/>
      <c r="G38" s="34">
        <f>SUM(G39)</f>
        <v>130000</v>
      </c>
    </row>
    <row r="39" spans="1:7" ht="12.75">
      <c r="A39" s="33"/>
      <c r="B39" s="33" t="s">
        <v>105</v>
      </c>
      <c r="C39" s="3" t="s">
        <v>136</v>
      </c>
      <c r="D39" s="3">
        <v>10</v>
      </c>
      <c r="E39" s="3" t="s">
        <v>101</v>
      </c>
      <c r="F39" s="30">
        <v>13000</v>
      </c>
      <c r="G39" s="3">
        <f>D39*F39</f>
        <v>130000</v>
      </c>
    </row>
    <row r="40" spans="1:7" ht="12.75">
      <c r="A40" s="31">
        <v>9</v>
      </c>
      <c r="B40" s="31"/>
      <c r="C40" s="3" t="s">
        <v>137</v>
      </c>
      <c r="D40" s="3"/>
      <c r="E40" s="3"/>
      <c r="F40" s="3"/>
      <c r="G40" s="34">
        <f>SUM(G41:G43)</f>
        <v>430000</v>
      </c>
    </row>
    <row r="41" spans="1:7" ht="12.75">
      <c r="A41" s="32"/>
      <c r="B41" s="32" t="s">
        <v>105</v>
      </c>
      <c r="C41" s="31" t="s">
        <v>138</v>
      </c>
      <c r="D41" s="31">
        <v>4</v>
      </c>
      <c r="E41" s="31" t="s">
        <v>139</v>
      </c>
      <c r="F41" s="35">
        <v>55000</v>
      </c>
      <c r="G41" s="35">
        <f>D41*F41</f>
        <v>220000</v>
      </c>
    </row>
    <row r="42" spans="1:7" ht="12.75">
      <c r="A42" s="32"/>
      <c r="B42" s="32" t="s">
        <v>105</v>
      </c>
      <c r="C42" s="32" t="s">
        <v>140</v>
      </c>
      <c r="D42" s="32">
        <v>5</v>
      </c>
      <c r="E42" s="32" t="s">
        <v>141</v>
      </c>
      <c r="F42" s="36">
        <v>30000</v>
      </c>
      <c r="G42" s="35">
        <f>D42*F42</f>
        <v>150000</v>
      </c>
    </row>
    <row r="43" spans="1:7" ht="12.75">
      <c r="A43" s="33"/>
      <c r="B43" s="33" t="s">
        <v>105</v>
      </c>
      <c r="C43" s="33" t="s">
        <v>142</v>
      </c>
      <c r="D43" s="33">
        <v>3</v>
      </c>
      <c r="E43" s="33" t="s">
        <v>102</v>
      </c>
      <c r="F43" s="37">
        <v>20000</v>
      </c>
      <c r="G43" s="35">
        <f>D43*F43</f>
        <v>60000</v>
      </c>
    </row>
    <row r="44" spans="1:7" ht="12.75">
      <c r="A44" s="31">
        <v>10</v>
      </c>
      <c r="B44" s="31"/>
      <c r="C44" s="3" t="s">
        <v>143</v>
      </c>
      <c r="D44" s="3"/>
      <c r="E44" s="3"/>
      <c r="F44" s="3"/>
      <c r="G44" s="34">
        <f>SUM(G45:G46)</f>
        <v>93500</v>
      </c>
    </row>
    <row r="45" spans="1:7" ht="12.75">
      <c r="A45" s="32"/>
      <c r="B45" s="32" t="s">
        <v>105</v>
      </c>
      <c r="C45" s="31" t="s">
        <v>144</v>
      </c>
      <c r="D45" s="31">
        <v>1</v>
      </c>
      <c r="E45" s="31" t="s">
        <v>99</v>
      </c>
      <c r="F45" s="35">
        <v>66000</v>
      </c>
      <c r="G45" s="35">
        <f>D45*F45</f>
        <v>66000</v>
      </c>
    </row>
    <row r="46" spans="1:7" ht="12.75">
      <c r="A46" s="32"/>
      <c r="B46" s="32" t="s">
        <v>105</v>
      </c>
      <c r="C46" s="32" t="s">
        <v>145</v>
      </c>
      <c r="D46" s="32">
        <v>1</v>
      </c>
      <c r="E46" s="32" t="s">
        <v>99</v>
      </c>
      <c r="F46" s="36">
        <v>27500</v>
      </c>
      <c r="G46" s="35">
        <f>D46*F46</f>
        <v>27500</v>
      </c>
    </row>
    <row r="47" spans="1:7" ht="12.75">
      <c r="A47" s="33"/>
      <c r="B47" s="33" t="s">
        <v>105</v>
      </c>
      <c r="C47" s="33" t="s">
        <v>146</v>
      </c>
      <c r="D47" s="33"/>
      <c r="E47" s="33"/>
      <c r="F47" s="33"/>
      <c r="G47" s="37"/>
    </row>
    <row r="48" spans="1:7" ht="12.75">
      <c r="A48" s="3"/>
      <c r="B48" s="3"/>
      <c r="C48" s="61" t="s">
        <v>68</v>
      </c>
      <c r="D48" s="61"/>
      <c r="E48" s="61"/>
      <c r="F48" s="61"/>
      <c r="G48" s="34">
        <f>G7+G8+G16+G18+G23+G28+G32+G38+G40+G44</f>
        <v>3879900</v>
      </c>
    </row>
    <row r="52" ht="12.75">
      <c r="C52" s="41" t="s">
        <v>154</v>
      </c>
    </row>
    <row r="53" ht="12.75">
      <c r="C53" s="42" t="s">
        <v>155</v>
      </c>
    </row>
    <row r="54" ht="12.75">
      <c r="C54" s="42" t="s">
        <v>156</v>
      </c>
    </row>
  </sheetData>
  <sheetProtection/>
  <mergeCells count="7">
    <mergeCell ref="C48:F48"/>
    <mergeCell ref="A2:G2"/>
    <mergeCell ref="A3:G3"/>
    <mergeCell ref="A4:G4"/>
    <mergeCell ref="A5:A6"/>
    <mergeCell ref="B5:C6"/>
    <mergeCell ref="D5:E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H42"/>
  <sheetViews>
    <sheetView zoomScalePageLayoutView="0" workbookViewId="0" topLeftCell="A7">
      <selection activeCell="E18" sqref="E18"/>
    </sheetView>
  </sheetViews>
  <sheetFormatPr defaultColWidth="9.140625" defaultRowHeight="12.75"/>
  <cols>
    <col min="1" max="1" width="6.00390625" style="0" customWidth="1"/>
    <col min="2" max="2" width="15.421875" style="0" customWidth="1"/>
    <col min="3" max="3" width="16.7109375" style="0" customWidth="1"/>
    <col min="4" max="4" width="12.7109375" style="0" customWidth="1"/>
    <col min="5" max="5" width="10.7109375" style="0" customWidth="1"/>
  </cols>
  <sheetData>
    <row r="1" spans="1:8" ht="25.5">
      <c r="A1" s="65" t="s">
        <v>181</v>
      </c>
      <c r="B1" s="65"/>
      <c r="C1" s="65"/>
      <c r="D1" s="65"/>
      <c r="E1" s="65"/>
      <c r="F1" s="65"/>
      <c r="G1" s="65"/>
      <c r="H1" s="4"/>
    </row>
    <row r="2" spans="1:8" ht="25.5">
      <c r="A2" s="65" t="s">
        <v>182</v>
      </c>
      <c r="B2" s="65"/>
      <c r="C2" s="65"/>
      <c r="D2" s="65"/>
      <c r="E2" s="65"/>
      <c r="F2" s="65"/>
      <c r="G2" s="65"/>
      <c r="H2" s="4"/>
    </row>
    <row r="3" ht="13.5" thickBot="1">
      <c r="H3" s="4"/>
    </row>
    <row r="4" spans="1:8" ht="16.5" thickBot="1" thickTop="1">
      <c r="A4" s="52" t="s">
        <v>183</v>
      </c>
      <c r="B4" s="45"/>
      <c r="C4" s="53">
        <v>38384</v>
      </c>
      <c r="H4" s="4"/>
    </row>
    <row r="5" ht="14.25" thickBot="1" thickTop="1">
      <c r="H5" s="4"/>
    </row>
    <row r="6" spans="1:8" ht="14.25" thickBot="1" thickTop="1">
      <c r="A6" s="66" t="s">
        <v>88</v>
      </c>
      <c r="B6" s="66" t="s">
        <v>0</v>
      </c>
      <c r="C6" s="54" t="s">
        <v>184</v>
      </c>
      <c r="D6" s="66" t="s">
        <v>185</v>
      </c>
      <c r="E6" s="66" t="s">
        <v>186</v>
      </c>
      <c r="F6" s="66"/>
      <c r="G6" s="66"/>
      <c r="H6" s="4"/>
    </row>
    <row r="7" spans="1:8" ht="14.25" thickBot="1" thickTop="1">
      <c r="A7" s="66"/>
      <c r="B7" s="66"/>
      <c r="C7" s="55" t="s">
        <v>187</v>
      </c>
      <c r="D7" s="66"/>
      <c r="E7" s="46" t="s">
        <v>188</v>
      </c>
      <c r="F7" s="46" t="s">
        <v>189</v>
      </c>
      <c r="G7" s="46" t="s">
        <v>190</v>
      </c>
      <c r="H7" s="4"/>
    </row>
    <row r="8" spans="1:8" ht="14.25" thickBot="1" thickTop="1">
      <c r="A8" s="46">
        <v>1</v>
      </c>
      <c r="B8" s="47" t="s">
        <v>191</v>
      </c>
      <c r="C8" s="48">
        <v>29419</v>
      </c>
      <c r="D8" s="49" t="str">
        <f>CHOOSE(WEEKDAY(C8),"MINGGU","SENIN","SELASA","RABU","KAMIS","JUM'AT","SABTU")</f>
        <v>KAMIS</v>
      </c>
      <c r="E8" s="50">
        <f>(C4-C8)/365</f>
        <v>24.561643835616437</v>
      </c>
      <c r="F8" s="49">
        <f>MONTH(C4-C8)</f>
        <v>7</v>
      </c>
      <c r="G8" s="49">
        <f>DAY(C4-C8)</f>
        <v>17</v>
      </c>
      <c r="H8" s="4"/>
    </row>
    <row r="9" spans="1:8" ht="14.25" thickBot="1" thickTop="1">
      <c r="A9" s="46">
        <v>2</v>
      </c>
      <c r="B9" s="47" t="s">
        <v>192</v>
      </c>
      <c r="C9" s="51">
        <v>27853</v>
      </c>
      <c r="D9" s="49" t="str">
        <f>CHOOSE(WEEKDAY(C9),"MINGGU","SENIN","SELASA","RABU","KAMIS","JUM'AT","SABTU")</f>
        <v>SABTU</v>
      </c>
      <c r="E9" s="50">
        <f>(C4-C9)/365</f>
        <v>28.852054794520548</v>
      </c>
      <c r="F9" s="49">
        <f>MONTH(C4-C9)</f>
        <v>10</v>
      </c>
      <c r="G9" s="49">
        <f>DAY(C4-C9)</f>
        <v>30</v>
      </c>
      <c r="H9" s="4"/>
    </row>
    <row r="10" spans="1:8" ht="14.25" thickBot="1" thickTop="1">
      <c r="A10" s="46">
        <v>3</v>
      </c>
      <c r="B10" s="47" t="s">
        <v>193</v>
      </c>
      <c r="C10" s="51">
        <v>32331</v>
      </c>
      <c r="D10" t="str">
        <f>CHOOSE(WEEKDAY(C10),"MINGGU","SENIN","SELASA","RABU","KAMIS","JUM'AT","SABTU")</f>
        <v>KAMIS</v>
      </c>
      <c r="E10" s="50">
        <f>(C4-C10)/365</f>
        <v>16.583561643835615</v>
      </c>
      <c r="F10" s="49">
        <f>MONTH(C4-C10)</f>
        <v>7</v>
      </c>
      <c r="G10" s="49">
        <f>DAY(C4-C10)</f>
        <v>27</v>
      </c>
      <c r="H10" s="4"/>
    </row>
    <row r="11" spans="1:8" ht="14.25" thickBot="1" thickTop="1">
      <c r="A11" s="46">
        <v>4</v>
      </c>
      <c r="B11" s="47" t="s">
        <v>194</v>
      </c>
      <c r="C11" s="46" t="s">
        <v>195</v>
      </c>
      <c r="D11" s="49" t="str">
        <f>CHOOSE(WEEKDAY(C11),"MINGGU","SENIN","SELASA","RABU","KAMIS","JUM'AT","SABTU")</f>
        <v>SENIN</v>
      </c>
      <c r="E11" s="50">
        <f>(C4-C11)/365</f>
        <v>15.26849315068493</v>
      </c>
      <c r="F11" s="49">
        <f>MONTH(C4-C11)</f>
        <v>4</v>
      </c>
      <c r="G11" s="49">
        <f>DAY(C4-C11)</f>
        <v>4</v>
      </c>
      <c r="H11" s="4"/>
    </row>
    <row r="12" spans="1:8" ht="14.25" thickBot="1" thickTop="1">
      <c r="A12" s="46">
        <v>5</v>
      </c>
      <c r="B12" s="47" t="s">
        <v>196</v>
      </c>
      <c r="C12" s="51">
        <v>35402</v>
      </c>
      <c r="D12" s="49" t="str">
        <f aca="true" t="shared" si="0" ref="D12:D17">CHOOSE(WEEKDAY(C12),"MINGGU","SENIN","SELASA","RABU","KAMIS","JUM'AT","SABTU")</f>
        <v>SELASA</v>
      </c>
      <c r="E12" s="50">
        <f>(C4-C12)/365</f>
        <v>8.169863013698631</v>
      </c>
      <c r="F12" s="49">
        <f>MONTH(C4-C12)</f>
        <v>2</v>
      </c>
      <c r="G12" s="49">
        <f>DAY(C4-C12)</f>
        <v>29</v>
      </c>
      <c r="H12" s="4"/>
    </row>
    <row r="13" spans="1:8" ht="14.25" thickBot="1" thickTop="1">
      <c r="A13" s="46">
        <v>6</v>
      </c>
      <c r="B13" s="47" t="s">
        <v>197</v>
      </c>
      <c r="C13" s="48">
        <v>35998</v>
      </c>
      <c r="D13" s="49" t="str">
        <f t="shared" si="0"/>
        <v>RABU</v>
      </c>
      <c r="E13" s="50">
        <f>(C4-C13)/365</f>
        <v>6.536986301369863</v>
      </c>
      <c r="F13" s="49">
        <f>MONTH(C4-C13)</f>
        <v>7</v>
      </c>
      <c r="G13" s="49">
        <f>DAY(C4-C13)</f>
        <v>13</v>
      </c>
      <c r="H13" s="4"/>
    </row>
    <row r="14" spans="1:8" ht="14.25" thickBot="1" thickTop="1">
      <c r="A14" s="46">
        <v>7</v>
      </c>
      <c r="B14" s="47" t="s">
        <v>198</v>
      </c>
      <c r="C14" s="51">
        <v>36226</v>
      </c>
      <c r="D14" t="str">
        <f t="shared" si="0"/>
        <v>MINGGU</v>
      </c>
      <c r="E14" s="50">
        <f>(C4-C14)/365</f>
        <v>5.912328767123288</v>
      </c>
      <c r="F14" s="49">
        <f>MONTH(C4-C14)</f>
        <v>11</v>
      </c>
      <c r="G14" s="49">
        <f>DAY(C4-C14)</f>
        <v>27</v>
      </c>
      <c r="H14" s="4"/>
    </row>
    <row r="15" spans="1:7" ht="14.25" thickBot="1" thickTop="1">
      <c r="A15" s="46">
        <v>8</v>
      </c>
      <c r="B15" s="47" t="s">
        <v>199</v>
      </c>
      <c r="C15" s="51">
        <v>37105</v>
      </c>
      <c r="D15" s="49" t="str">
        <f t="shared" si="0"/>
        <v>KAMIS</v>
      </c>
      <c r="E15" s="50">
        <f>(C4-C15)/365</f>
        <v>3.504109589041096</v>
      </c>
      <c r="F15" s="49">
        <f>MONTH(C4-C15)</f>
        <v>7</v>
      </c>
      <c r="G15" s="49">
        <f>DAY(C4-C15)</f>
        <v>2</v>
      </c>
    </row>
    <row r="16" spans="1:7" ht="14.25" thickBot="1" thickTop="1">
      <c r="A16" s="46">
        <v>9</v>
      </c>
      <c r="B16" s="47" t="s">
        <v>200</v>
      </c>
      <c r="C16" s="51">
        <v>33513</v>
      </c>
      <c r="D16" s="49" t="str">
        <f t="shared" si="0"/>
        <v>RABU</v>
      </c>
      <c r="E16" s="50">
        <f>(C4-C16)/365</f>
        <v>13.345205479452055</v>
      </c>
      <c r="F16" s="49">
        <f>MONTH(C4-C16)</f>
        <v>5</v>
      </c>
      <c r="G16" s="49">
        <f>DAY(C4-C16)</f>
        <v>2</v>
      </c>
    </row>
    <row r="17" spans="1:7" ht="14.25" thickBot="1" thickTop="1">
      <c r="A17" s="46">
        <v>10</v>
      </c>
      <c r="B17" s="47" t="s">
        <v>201</v>
      </c>
      <c r="C17" s="46" t="s">
        <v>202</v>
      </c>
      <c r="D17" s="49" t="str">
        <f t="shared" si="0"/>
        <v>SABTU</v>
      </c>
      <c r="E17" s="50">
        <f>(C4-C17)/365</f>
        <v>6.145205479452055</v>
      </c>
      <c r="F17" s="49">
        <f>MONTH(C4-C17)</f>
        <v>2</v>
      </c>
      <c r="G17" s="49">
        <f>DAY(C4-C17)</f>
        <v>20</v>
      </c>
    </row>
    <row r="18" spans="3:5" ht="13.5" thickTop="1">
      <c r="C18" s="1"/>
      <c r="E18" s="28"/>
    </row>
    <row r="19" spans="3:5" ht="12.75">
      <c r="C19" s="1"/>
      <c r="E19" s="28"/>
    </row>
    <row r="20" spans="3:5" ht="12.75">
      <c r="C20" s="1"/>
      <c r="E20" s="28"/>
    </row>
    <row r="21" spans="2:5" ht="15.75">
      <c r="B21" s="57" t="s">
        <v>147</v>
      </c>
      <c r="C21" s="1"/>
      <c r="E21" s="28"/>
    </row>
    <row r="22" spans="3:6" ht="12.75">
      <c r="C22" s="1"/>
      <c r="F22" s="11"/>
    </row>
    <row r="23" spans="2:5" ht="14.25">
      <c r="B23" s="56" t="s">
        <v>203</v>
      </c>
      <c r="C23" s="1"/>
      <c r="E23" s="28"/>
    </row>
    <row r="24" spans="2:5" ht="14.25">
      <c r="B24" s="56" t="s">
        <v>204</v>
      </c>
      <c r="C24" s="1"/>
      <c r="E24" s="28"/>
    </row>
    <row r="25" spans="2:5" ht="14.25">
      <c r="B25" s="56" t="s">
        <v>205</v>
      </c>
      <c r="C25" s="1"/>
      <c r="E25" s="28"/>
    </row>
    <row r="26" spans="2:6" ht="14.25">
      <c r="B26" s="56" t="s">
        <v>206</v>
      </c>
      <c r="C26" s="1"/>
      <c r="F26" s="11"/>
    </row>
    <row r="27" ht="12.75">
      <c r="C27" s="1"/>
    </row>
    <row r="28" spans="3:5" ht="12.75">
      <c r="C28" s="1"/>
      <c r="E28" s="28"/>
    </row>
    <row r="29" spans="3:5" ht="12.75">
      <c r="C29" s="1"/>
      <c r="E29" s="28"/>
    </row>
    <row r="30" spans="3:5" ht="12.75">
      <c r="C30" s="1"/>
      <c r="E30" s="28"/>
    </row>
    <row r="31" spans="3:5" ht="12.75">
      <c r="C31" s="1"/>
      <c r="E31" s="28"/>
    </row>
    <row r="32" spans="3:6" ht="12.75">
      <c r="C32" s="1"/>
      <c r="F32" s="11"/>
    </row>
    <row r="33" spans="3:5" ht="12.75">
      <c r="C33" s="1"/>
      <c r="E33" s="28"/>
    </row>
    <row r="34" spans="3:6" ht="12.75">
      <c r="C34" s="1"/>
      <c r="F34" s="11"/>
    </row>
    <row r="35" spans="3:5" ht="12.75">
      <c r="C35" s="1"/>
      <c r="E35" s="28"/>
    </row>
    <row r="36" spans="3:5" ht="12.75">
      <c r="C36" s="1"/>
      <c r="E36" s="28"/>
    </row>
    <row r="37" spans="3:5" ht="12.75">
      <c r="C37" s="1"/>
      <c r="E37" s="28"/>
    </row>
    <row r="38" spans="3:6" ht="12.75">
      <c r="C38" s="1"/>
      <c r="F38" s="29"/>
    </row>
    <row r="39" spans="3:5" ht="12.75">
      <c r="C39" s="1"/>
      <c r="E39" s="28"/>
    </row>
    <row r="40" spans="3:5" ht="12.75">
      <c r="C40" s="1"/>
      <c r="E40" s="28"/>
    </row>
    <row r="41" ht="12.75">
      <c r="F41" s="28"/>
    </row>
    <row r="42" spans="1:6" ht="12.75">
      <c r="A42" s="39"/>
      <c r="B42" s="39"/>
      <c r="C42" s="39"/>
      <c r="D42" s="39"/>
      <c r="E42" s="39"/>
      <c r="F42" s="29"/>
    </row>
  </sheetData>
  <sheetProtection/>
  <mergeCells count="6">
    <mergeCell ref="A1:G1"/>
    <mergeCell ref="A2:G2"/>
    <mergeCell ref="A6:A7"/>
    <mergeCell ref="B6:B7"/>
    <mergeCell ref="D6:D7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G31"/>
  <sheetViews>
    <sheetView showGridLines="0" zoomScalePageLayoutView="0" workbookViewId="0" topLeftCell="A1">
      <selection activeCell="G19" sqref="G19"/>
    </sheetView>
  </sheetViews>
  <sheetFormatPr defaultColWidth="9.140625" defaultRowHeight="12.75"/>
  <cols>
    <col min="1" max="1" width="7.140625" style="0" customWidth="1"/>
    <col min="3" max="3" width="19.140625" style="0" customWidth="1"/>
    <col min="4" max="5" width="12.7109375" style="0" customWidth="1"/>
    <col min="6" max="6" width="11.7109375" style="0" customWidth="1"/>
    <col min="7" max="7" width="15.8515625" style="0" customWidth="1"/>
  </cols>
  <sheetData>
    <row r="1" spans="1:7" ht="15.75">
      <c r="A1" s="68" t="s">
        <v>7</v>
      </c>
      <c r="B1" s="68"/>
      <c r="C1" s="68"/>
      <c r="D1" s="68"/>
      <c r="E1" s="68"/>
      <c r="F1" s="68"/>
      <c r="G1" s="68"/>
    </row>
    <row r="2" spans="1:7" ht="15.75">
      <c r="A2" s="68" t="s">
        <v>8</v>
      </c>
      <c r="B2" s="68"/>
      <c r="C2" s="68"/>
      <c r="D2" s="68"/>
      <c r="E2" s="68"/>
      <c r="F2" s="68"/>
      <c r="G2" s="68"/>
    </row>
    <row r="3" spans="1:7" ht="12.75">
      <c r="A3" s="1"/>
      <c r="B3" s="1"/>
      <c r="C3" s="1"/>
      <c r="D3" s="1"/>
      <c r="E3" s="1"/>
      <c r="F3" s="1"/>
      <c r="G3" s="1"/>
    </row>
    <row r="4" spans="1:7" ht="15">
      <c r="A4" s="69" t="s">
        <v>2</v>
      </c>
      <c r="B4" s="69" t="s">
        <v>3</v>
      </c>
      <c r="C4" s="69" t="s">
        <v>4</v>
      </c>
      <c r="D4" s="70" t="s">
        <v>9</v>
      </c>
      <c r="E4" s="70"/>
      <c r="F4" s="69" t="s">
        <v>12</v>
      </c>
      <c r="G4" s="69" t="s">
        <v>13</v>
      </c>
    </row>
    <row r="5" spans="1:7" ht="15">
      <c r="A5" s="69"/>
      <c r="B5" s="69"/>
      <c r="C5" s="69"/>
      <c r="D5" s="7" t="s">
        <v>10</v>
      </c>
      <c r="E5" s="7" t="s">
        <v>11</v>
      </c>
      <c r="F5" s="69"/>
      <c r="G5" s="69"/>
    </row>
    <row r="6" spans="1:7" ht="12.75">
      <c r="A6" s="2">
        <v>1</v>
      </c>
      <c r="B6" s="3">
        <v>12040102</v>
      </c>
      <c r="C6" s="3" t="s">
        <v>14</v>
      </c>
      <c r="D6" s="2">
        <v>80</v>
      </c>
      <c r="E6" s="2">
        <v>75</v>
      </c>
      <c r="F6" s="3">
        <f>AVERAGE(D6:E6)</f>
        <v>77.5</v>
      </c>
      <c r="G6" s="10" t="str">
        <f>IF(F6&gt;60,"lulus","gagal")</f>
        <v>lulus</v>
      </c>
    </row>
    <row r="7" spans="1:7" ht="12.75">
      <c r="A7" s="2">
        <v>2</v>
      </c>
      <c r="B7" s="3">
        <v>12040103</v>
      </c>
      <c r="C7" s="3" t="s">
        <v>15</v>
      </c>
      <c r="D7" s="2">
        <v>65</v>
      </c>
      <c r="E7" s="2">
        <v>70</v>
      </c>
      <c r="F7" s="3">
        <f aca="true" t="shared" si="0" ref="F7:F15">AVERAGE(D7:E7)</f>
        <v>67.5</v>
      </c>
      <c r="G7" s="10" t="str">
        <f aca="true" t="shared" si="1" ref="G7:G15">IF(F7&gt;60,"lulus","gagal")</f>
        <v>lulus</v>
      </c>
    </row>
    <row r="8" spans="1:7" ht="12.75">
      <c r="A8" s="2">
        <v>3</v>
      </c>
      <c r="B8" s="3">
        <v>12040104</v>
      </c>
      <c r="C8" s="3" t="s">
        <v>16</v>
      </c>
      <c r="D8" s="2">
        <v>30</v>
      </c>
      <c r="E8" s="2">
        <v>40</v>
      </c>
      <c r="F8" s="3">
        <f t="shared" si="0"/>
        <v>35</v>
      </c>
      <c r="G8" s="10" t="str">
        <f t="shared" si="1"/>
        <v>gagal</v>
      </c>
    </row>
    <row r="9" spans="1:7" ht="12.75">
      <c r="A9" s="2">
        <v>4</v>
      </c>
      <c r="B9" s="3">
        <v>12040105</v>
      </c>
      <c r="C9" s="3" t="s">
        <v>17</v>
      </c>
      <c r="D9" s="2">
        <v>20</v>
      </c>
      <c r="E9" s="2">
        <v>25</v>
      </c>
      <c r="F9" s="3">
        <f t="shared" si="0"/>
        <v>22.5</v>
      </c>
      <c r="G9" s="10" t="str">
        <f t="shared" si="1"/>
        <v>gagal</v>
      </c>
    </row>
    <row r="10" spans="1:7" ht="12.75">
      <c r="A10" s="2">
        <v>5</v>
      </c>
      <c r="B10" s="3">
        <v>12040106</v>
      </c>
      <c r="C10" s="3" t="s">
        <v>18</v>
      </c>
      <c r="D10" s="2">
        <v>80</v>
      </c>
      <c r="E10" s="2">
        <v>90</v>
      </c>
      <c r="F10" s="3">
        <f t="shared" si="0"/>
        <v>85</v>
      </c>
      <c r="G10" s="10" t="str">
        <f t="shared" si="1"/>
        <v>lulus</v>
      </c>
    </row>
    <row r="11" spans="1:7" ht="12.75">
      <c r="A11" s="2">
        <v>6</v>
      </c>
      <c r="B11" s="3">
        <v>12040107</v>
      </c>
      <c r="C11" s="3" t="s">
        <v>19</v>
      </c>
      <c r="D11" s="2">
        <v>50</v>
      </c>
      <c r="E11" s="2">
        <v>30</v>
      </c>
      <c r="F11" s="3">
        <f t="shared" si="0"/>
        <v>40</v>
      </c>
      <c r="G11" s="10" t="str">
        <f t="shared" si="1"/>
        <v>gagal</v>
      </c>
    </row>
    <row r="12" spans="1:7" ht="12.75">
      <c r="A12" s="2">
        <v>7</v>
      </c>
      <c r="B12" s="3">
        <v>12040108</v>
      </c>
      <c r="C12" s="3" t="s">
        <v>20</v>
      </c>
      <c r="D12" s="2">
        <v>40</v>
      </c>
      <c r="E12" s="2">
        <v>60</v>
      </c>
      <c r="F12" s="3">
        <f t="shared" si="0"/>
        <v>50</v>
      </c>
      <c r="G12" s="10" t="str">
        <f t="shared" si="1"/>
        <v>gagal</v>
      </c>
    </row>
    <row r="13" spans="1:7" ht="12.75">
      <c r="A13" s="2">
        <v>8</v>
      </c>
      <c r="B13" s="3">
        <v>12040109</v>
      </c>
      <c r="C13" s="3" t="s">
        <v>21</v>
      </c>
      <c r="D13" s="2">
        <v>100</v>
      </c>
      <c r="E13" s="2">
        <v>80</v>
      </c>
      <c r="F13" s="3">
        <f t="shared" si="0"/>
        <v>90</v>
      </c>
      <c r="G13" s="10" t="str">
        <f t="shared" si="1"/>
        <v>lulus</v>
      </c>
    </row>
    <row r="14" spans="1:7" ht="12.75">
      <c r="A14" s="2">
        <v>9</v>
      </c>
      <c r="B14" s="3">
        <v>12040110</v>
      </c>
      <c r="C14" s="3" t="s">
        <v>22</v>
      </c>
      <c r="D14" s="2">
        <v>65</v>
      </c>
      <c r="E14" s="2">
        <v>60</v>
      </c>
      <c r="F14" s="3">
        <f t="shared" si="0"/>
        <v>62.5</v>
      </c>
      <c r="G14" s="10" t="str">
        <f t="shared" si="1"/>
        <v>lulus</v>
      </c>
    </row>
    <row r="15" spans="1:7" ht="12.75">
      <c r="A15" s="2">
        <v>10</v>
      </c>
      <c r="B15" s="3">
        <v>12040111</v>
      </c>
      <c r="C15" s="3" t="s">
        <v>23</v>
      </c>
      <c r="D15" s="2">
        <v>85</v>
      </c>
      <c r="E15" s="2">
        <v>70</v>
      </c>
      <c r="F15" s="3">
        <f t="shared" si="0"/>
        <v>77.5</v>
      </c>
      <c r="G15" s="10" t="str">
        <f t="shared" si="1"/>
        <v>lulus</v>
      </c>
    </row>
    <row r="16" spans="1:7" ht="12.75">
      <c r="A16" s="67" t="s">
        <v>24</v>
      </c>
      <c r="B16" s="67"/>
      <c r="C16" s="67"/>
      <c r="D16" s="67"/>
      <c r="E16" s="67"/>
      <c r="F16" s="67"/>
      <c r="G16" s="10">
        <f>AVERAGE(F6:F15)</f>
        <v>60.75</v>
      </c>
    </row>
    <row r="17" spans="1:7" ht="12.75">
      <c r="A17" s="67" t="s">
        <v>25</v>
      </c>
      <c r="B17" s="67"/>
      <c r="C17" s="67"/>
      <c r="D17" s="67"/>
      <c r="E17" s="67"/>
      <c r="F17" s="67"/>
      <c r="G17" s="10">
        <f>MAX(F6:F15)</f>
        <v>90</v>
      </c>
    </row>
    <row r="18" spans="1:7" ht="12.75">
      <c r="A18" s="67" t="s">
        <v>26</v>
      </c>
      <c r="B18" s="67"/>
      <c r="C18" s="67"/>
      <c r="D18" s="67"/>
      <c r="E18" s="67"/>
      <c r="F18" s="67"/>
      <c r="G18" s="10">
        <f>MIN(F6:F15)</f>
        <v>22.5</v>
      </c>
    </row>
    <row r="19" spans="1:7" ht="12.75">
      <c r="A19" s="67" t="s">
        <v>27</v>
      </c>
      <c r="B19" s="67"/>
      <c r="C19" s="67"/>
      <c r="D19" s="67"/>
      <c r="E19" s="67"/>
      <c r="F19" s="67"/>
      <c r="G19" s="10">
        <f>COUNTIF(F6:F15,"&gt;60")</f>
        <v>6</v>
      </c>
    </row>
    <row r="20" ht="12.75">
      <c r="A20" s="1"/>
    </row>
    <row r="25" ht="12.75">
      <c r="B25" s="41" t="s">
        <v>147</v>
      </c>
    </row>
    <row r="26" ht="12.75">
      <c r="B26" s="41" t="s">
        <v>157</v>
      </c>
    </row>
    <row r="27" ht="12.75">
      <c r="B27" s="41" t="s">
        <v>158</v>
      </c>
    </row>
    <row r="28" ht="12.75">
      <c r="B28" s="41" t="s">
        <v>159</v>
      </c>
    </row>
    <row r="29" ht="12.75">
      <c r="B29" s="41" t="s">
        <v>160</v>
      </c>
    </row>
    <row r="30" ht="12.75">
      <c r="B30" s="41" t="s">
        <v>161</v>
      </c>
    </row>
    <row r="31" ht="12.75">
      <c r="B31" s="41" t="s">
        <v>162</v>
      </c>
    </row>
  </sheetData>
  <sheetProtection/>
  <mergeCells count="12">
    <mergeCell ref="G4:G5"/>
    <mergeCell ref="C4:C5"/>
    <mergeCell ref="A16:F16"/>
    <mergeCell ref="A17:F17"/>
    <mergeCell ref="A18:F18"/>
    <mergeCell ref="A19:F19"/>
    <mergeCell ref="A1:G1"/>
    <mergeCell ref="A2:G2"/>
    <mergeCell ref="A4:A5"/>
    <mergeCell ref="B4:B5"/>
    <mergeCell ref="D4:E4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I32"/>
  <sheetViews>
    <sheetView showGridLines="0" zoomScalePageLayoutView="0" workbookViewId="0" topLeftCell="A1">
      <selection activeCell="J25" sqref="J25"/>
    </sheetView>
  </sheetViews>
  <sheetFormatPr defaultColWidth="9.140625" defaultRowHeight="12.75"/>
  <cols>
    <col min="1" max="1" width="4.7109375" style="0" customWidth="1"/>
    <col min="2" max="2" width="13.00390625" style="0" customWidth="1"/>
    <col min="3" max="3" width="7.7109375" style="0" customWidth="1"/>
    <col min="4" max="5" width="11.7109375" style="0" customWidth="1"/>
    <col min="6" max="6" width="15.7109375" style="0" customWidth="1"/>
    <col min="7" max="9" width="11.7109375" style="0" customWidth="1"/>
  </cols>
  <sheetData>
    <row r="1" spans="1:9" ht="18">
      <c r="A1" s="71" t="s">
        <v>28</v>
      </c>
      <c r="B1" s="71"/>
      <c r="C1" s="71"/>
      <c r="D1" s="71"/>
      <c r="E1" s="71"/>
      <c r="F1" s="71"/>
      <c r="G1" s="71"/>
      <c r="H1" s="71"/>
      <c r="I1" s="71"/>
    </row>
    <row r="2" spans="1:9" ht="18">
      <c r="A2" s="71" t="s">
        <v>29</v>
      </c>
      <c r="B2" s="71"/>
      <c r="C2" s="71"/>
      <c r="D2" s="71"/>
      <c r="E2" s="71"/>
      <c r="F2" s="71"/>
      <c r="G2" s="71"/>
      <c r="H2" s="71"/>
      <c r="I2" s="71"/>
    </row>
    <row r="4" ht="13.5" thickBot="1"/>
    <row r="5" spans="1:9" ht="13.5" thickTop="1">
      <c r="A5" s="72" t="s">
        <v>2</v>
      </c>
      <c r="B5" s="74" t="s">
        <v>30</v>
      </c>
      <c r="C5" s="74" t="s">
        <v>31</v>
      </c>
      <c r="D5" s="74" t="s">
        <v>32</v>
      </c>
      <c r="E5" s="74" t="s">
        <v>33</v>
      </c>
      <c r="F5" s="74" t="s">
        <v>34</v>
      </c>
      <c r="G5" s="74" t="s">
        <v>35</v>
      </c>
      <c r="H5" s="74" t="s">
        <v>36</v>
      </c>
      <c r="I5" s="77" t="s">
        <v>37</v>
      </c>
    </row>
    <row r="6" spans="1:9" ht="13.5" thickBot="1">
      <c r="A6" s="73"/>
      <c r="B6" s="75"/>
      <c r="C6" s="75"/>
      <c r="D6" s="75"/>
      <c r="E6" s="75"/>
      <c r="F6" s="75"/>
      <c r="G6" s="75"/>
      <c r="H6" s="75"/>
      <c r="I6" s="78"/>
    </row>
    <row r="7" ht="13.5" thickTop="1"/>
    <row r="8" spans="1:9" ht="12.75">
      <c r="A8" s="2">
        <v>1</v>
      </c>
      <c r="B8" s="3" t="s">
        <v>38</v>
      </c>
      <c r="C8" s="2">
        <v>2</v>
      </c>
      <c r="D8" s="12" t="str">
        <f>IF(C8=1,"Avanza",IF(C8=2,"Xenia","APV"))</f>
        <v>Xenia</v>
      </c>
      <c r="E8" s="12">
        <f>IF(C8=1,120000000,IF(C8=2,90000000,150000000))</f>
        <v>90000000</v>
      </c>
      <c r="F8" s="2" t="s">
        <v>45</v>
      </c>
      <c r="G8" s="12">
        <f>IF(F8="CASH",10%,0)*E8</f>
        <v>0</v>
      </c>
      <c r="H8" s="12" t="str">
        <f>IF(D8="Avanza","CD Charge",IF(D8="Xenia","Radio Tape","AC"))</f>
        <v>Radio Tape</v>
      </c>
      <c r="I8" s="12">
        <f>E8-G8</f>
        <v>90000000</v>
      </c>
    </row>
    <row r="9" spans="1:9" ht="12.75">
      <c r="A9" s="2">
        <v>2</v>
      </c>
      <c r="B9" s="3" t="s">
        <v>39</v>
      </c>
      <c r="C9" s="2">
        <v>1</v>
      </c>
      <c r="D9" s="12" t="str">
        <f aca="true" t="shared" si="0" ref="D9:D14">IF(C9=1,"Avanza",IF(C9=2,"Xenia","APV"))</f>
        <v>Avanza</v>
      </c>
      <c r="E9" s="12">
        <f aca="true" t="shared" si="1" ref="E9:E14">IF(C9=1,120000000,IF(C9=2,90000000,150000000))</f>
        <v>120000000</v>
      </c>
      <c r="F9" s="2" t="s">
        <v>46</v>
      </c>
      <c r="G9" s="12">
        <f aca="true" t="shared" si="2" ref="G9:G14">IF(F9="CASH",10%,0)*E9</f>
        <v>12000000</v>
      </c>
      <c r="H9" s="12" t="str">
        <f aca="true" t="shared" si="3" ref="H9:H14">IF(D9="Avanza","CD Charge",IF(D9="Xenia","Radio Tape","AC"))</f>
        <v>CD Charge</v>
      </c>
      <c r="I9" s="12">
        <f aca="true" t="shared" si="4" ref="I9:I14">E9-G9</f>
        <v>108000000</v>
      </c>
    </row>
    <row r="10" spans="1:9" ht="12.75">
      <c r="A10" s="2">
        <v>3</v>
      </c>
      <c r="B10" s="3" t="s">
        <v>40</v>
      </c>
      <c r="C10" s="2">
        <v>3</v>
      </c>
      <c r="D10" s="12" t="str">
        <f t="shared" si="0"/>
        <v>APV</v>
      </c>
      <c r="E10" s="12">
        <f t="shared" si="1"/>
        <v>150000000</v>
      </c>
      <c r="F10" s="2" t="s">
        <v>46</v>
      </c>
      <c r="G10" s="12">
        <f t="shared" si="2"/>
        <v>15000000</v>
      </c>
      <c r="H10" s="12" t="str">
        <f t="shared" si="3"/>
        <v>AC</v>
      </c>
      <c r="I10" s="12">
        <f t="shared" si="4"/>
        <v>135000000</v>
      </c>
    </row>
    <row r="11" spans="1:9" ht="12.75">
      <c r="A11" s="2">
        <v>4</v>
      </c>
      <c r="B11" s="3" t="s">
        <v>41</v>
      </c>
      <c r="C11" s="2">
        <v>1</v>
      </c>
      <c r="D11" s="12" t="str">
        <f t="shared" si="0"/>
        <v>Avanza</v>
      </c>
      <c r="E11" s="12">
        <f t="shared" si="1"/>
        <v>120000000</v>
      </c>
      <c r="F11" s="2" t="s">
        <v>45</v>
      </c>
      <c r="G11" s="12">
        <f t="shared" si="2"/>
        <v>0</v>
      </c>
      <c r="H11" s="12" t="str">
        <f t="shared" si="3"/>
        <v>CD Charge</v>
      </c>
      <c r="I11" s="12">
        <f t="shared" si="4"/>
        <v>120000000</v>
      </c>
    </row>
    <row r="12" spans="1:9" ht="12.75">
      <c r="A12" s="2">
        <v>5</v>
      </c>
      <c r="B12" s="3" t="s">
        <v>42</v>
      </c>
      <c r="C12" s="2">
        <v>2</v>
      </c>
      <c r="D12" s="12" t="str">
        <f t="shared" si="0"/>
        <v>Xenia</v>
      </c>
      <c r="E12" s="12">
        <f t="shared" si="1"/>
        <v>90000000</v>
      </c>
      <c r="F12" s="2" t="s">
        <v>45</v>
      </c>
      <c r="G12" s="12">
        <f t="shared" si="2"/>
        <v>0</v>
      </c>
      <c r="H12" s="12" t="str">
        <f t="shared" si="3"/>
        <v>Radio Tape</v>
      </c>
      <c r="I12" s="12">
        <f t="shared" si="4"/>
        <v>90000000</v>
      </c>
    </row>
    <row r="13" spans="1:9" ht="12.75">
      <c r="A13" s="2">
        <v>6</v>
      </c>
      <c r="B13" s="3" t="s">
        <v>43</v>
      </c>
      <c r="C13" s="2">
        <v>3</v>
      </c>
      <c r="D13" s="12" t="str">
        <f t="shared" si="0"/>
        <v>APV</v>
      </c>
      <c r="E13" s="12">
        <f t="shared" si="1"/>
        <v>150000000</v>
      </c>
      <c r="F13" s="2" t="s">
        <v>46</v>
      </c>
      <c r="G13" s="12">
        <f t="shared" si="2"/>
        <v>15000000</v>
      </c>
      <c r="H13" s="12" t="str">
        <f t="shared" si="3"/>
        <v>AC</v>
      </c>
      <c r="I13" s="12">
        <f t="shared" si="4"/>
        <v>135000000</v>
      </c>
    </row>
    <row r="14" spans="1:9" ht="12.75">
      <c r="A14" s="2">
        <v>7</v>
      </c>
      <c r="B14" s="3" t="s">
        <v>44</v>
      </c>
      <c r="C14" s="2">
        <v>1</v>
      </c>
      <c r="D14" s="12" t="str">
        <f t="shared" si="0"/>
        <v>Avanza</v>
      </c>
      <c r="E14" s="12">
        <f t="shared" si="1"/>
        <v>120000000</v>
      </c>
      <c r="F14" s="2" t="s">
        <v>45</v>
      </c>
      <c r="G14" s="12">
        <f t="shared" si="2"/>
        <v>0</v>
      </c>
      <c r="H14" s="12" t="str">
        <f t="shared" si="3"/>
        <v>CD Charge</v>
      </c>
      <c r="I14" s="12">
        <f t="shared" si="4"/>
        <v>120000000</v>
      </c>
    </row>
    <row r="15" spans="7:9" ht="12.75">
      <c r="G15" s="76" t="s">
        <v>52</v>
      </c>
      <c r="H15" s="76"/>
      <c r="I15" s="12">
        <f>SUM(I8:I14)</f>
        <v>798000000</v>
      </c>
    </row>
    <row r="16" spans="4:9" ht="12.75">
      <c r="D16" s="9" t="s">
        <v>47</v>
      </c>
      <c r="E16" s="9" t="s">
        <v>48</v>
      </c>
      <c r="G16" s="76" t="s">
        <v>53</v>
      </c>
      <c r="H16" s="76"/>
      <c r="I16" s="12">
        <f>2.5%*I15</f>
        <v>19950000</v>
      </c>
    </row>
    <row r="17" spans="4:9" ht="12.75">
      <c r="D17" s="3" t="s">
        <v>49</v>
      </c>
      <c r="E17" s="12">
        <f>SUMIF(D8:D14,D17,I8:I14)</f>
        <v>348000000</v>
      </c>
      <c r="G17" s="76" t="s">
        <v>6</v>
      </c>
      <c r="H17" s="76"/>
      <c r="I17" s="12">
        <f>I15-I16</f>
        <v>778050000</v>
      </c>
    </row>
    <row r="18" spans="4:9" ht="12.75">
      <c r="D18" s="3" t="s">
        <v>50</v>
      </c>
      <c r="E18" s="12">
        <f>SUMIF(D8:D14,D18,I8:I14)</f>
        <v>180000000</v>
      </c>
      <c r="G18" s="76" t="s">
        <v>54</v>
      </c>
      <c r="H18" s="76"/>
      <c r="I18" s="12">
        <f>AVERAGE(I8:I14)</f>
        <v>114000000</v>
      </c>
    </row>
    <row r="19" spans="4:5" ht="12.75">
      <c r="D19" s="3" t="s">
        <v>51</v>
      </c>
      <c r="E19" s="12">
        <f>SUMIF(D8:D14,"APV",I8:I14)</f>
        <v>270000000</v>
      </c>
    </row>
    <row r="21" spans="4:5" ht="12.75">
      <c r="D21" s="8"/>
      <c r="E21" s="8"/>
    </row>
    <row r="23" ht="15.75">
      <c r="D23" s="43" t="s">
        <v>163</v>
      </c>
    </row>
    <row r="24" ht="15.75">
      <c r="D24" s="43" t="s">
        <v>164</v>
      </c>
    </row>
    <row r="25" ht="15.75">
      <c r="D25" s="43" t="s">
        <v>165</v>
      </c>
    </row>
    <row r="26" ht="15.75">
      <c r="D26" s="43" t="s">
        <v>166</v>
      </c>
    </row>
    <row r="27" ht="15.75">
      <c r="D27" s="43" t="s">
        <v>167</v>
      </c>
    </row>
    <row r="28" ht="15.75">
      <c r="D28" s="43" t="s">
        <v>168</v>
      </c>
    </row>
    <row r="29" ht="15.75">
      <c r="D29" s="43" t="s">
        <v>169</v>
      </c>
    </row>
    <row r="30" ht="15.75">
      <c r="D30" s="43" t="s">
        <v>170</v>
      </c>
    </row>
    <row r="31" ht="15.75">
      <c r="D31" s="43" t="s">
        <v>171</v>
      </c>
    </row>
    <row r="32" ht="15.75">
      <c r="D32" s="43" t="s">
        <v>172</v>
      </c>
    </row>
  </sheetData>
  <sheetProtection/>
  <mergeCells count="15">
    <mergeCell ref="G18:H18"/>
    <mergeCell ref="I5:I6"/>
    <mergeCell ref="G15:H15"/>
    <mergeCell ref="G16:H16"/>
    <mergeCell ref="G17:H17"/>
    <mergeCell ref="A1:I1"/>
    <mergeCell ref="A2:I2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I31"/>
  <sheetViews>
    <sheetView showGridLines="0" tabSelected="1" zoomScalePageLayoutView="0" workbookViewId="0" topLeftCell="A1">
      <selection activeCell="G19" sqref="G19"/>
    </sheetView>
  </sheetViews>
  <sheetFormatPr defaultColWidth="9.140625" defaultRowHeight="12.75"/>
  <cols>
    <col min="1" max="1" width="12.7109375" style="0" customWidth="1"/>
    <col min="2" max="2" width="10.7109375" style="0" customWidth="1"/>
    <col min="3" max="3" width="12.7109375" style="0" customWidth="1"/>
    <col min="4" max="4" width="13.7109375" style="0" customWidth="1"/>
    <col min="5" max="6" width="12.7109375" style="0" customWidth="1"/>
    <col min="7" max="7" width="14.7109375" style="0" customWidth="1"/>
    <col min="8" max="9" width="13.7109375" style="0" bestFit="1" customWidth="1"/>
  </cols>
  <sheetData>
    <row r="1" spans="1:7" ht="15.75">
      <c r="A1" s="68" t="s">
        <v>55</v>
      </c>
      <c r="B1" s="68"/>
      <c r="C1" s="68"/>
      <c r="D1" s="68"/>
      <c r="E1" s="68"/>
      <c r="F1" s="68"/>
      <c r="G1" s="68"/>
    </row>
    <row r="2" spans="1:7" ht="15.75">
      <c r="A2" s="68" t="s">
        <v>56</v>
      </c>
      <c r="B2" s="68"/>
      <c r="C2" s="68"/>
      <c r="D2" s="68"/>
      <c r="E2" s="68"/>
      <c r="F2" s="68"/>
      <c r="G2" s="68"/>
    </row>
    <row r="5" spans="1:7" ht="12.75">
      <c r="A5" s="79" t="s">
        <v>57</v>
      </c>
      <c r="B5" s="79" t="s">
        <v>58</v>
      </c>
      <c r="C5" s="79" t="s">
        <v>5</v>
      </c>
      <c r="D5" s="79" t="s">
        <v>59</v>
      </c>
      <c r="E5" s="79" t="s">
        <v>53</v>
      </c>
      <c r="F5" s="79" t="s">
        <v>35</v>
      </c>
      <c r="G5" s="79" t="s">
        <v>36</v>
      </c>
    </row>
    <row r="6" spans="1:7" ht="12.75">
      <c r="A6" s="79"/>
      <c r="B6" s="79"/>
      <c r="C6" s="79"/>
      <c r="D6" s="79"/>
      <c r="E6" s="79"/>
      <c r="F6" s="79"/>
      <c r="G6" s="79"/>
    </row>
    <row r="7" spans="1:9" ht="12.75">
      <c r="A7" s="3" t="s">
        <v>60</v>
      </c>
      <c r="B7" s="2">
        <v>42</v>
      </c>
      <c r="C7" s="6">
        <v>30000</v>
      </c>
      <c r="D7" s="13">
        <f>B7*C7</f>
        <v>1260000</v>
      </c>
      <c r="E7" s="13">
        <f>IF(D7&gt;5000000,15%,IF(D7&gt;3000000,10%,5%))*D7</f>
        <v>63000</v>
      </c>
      <c r="F7" s="13">
        <f>IF(B7&gt;40,10%,IF(B7&gt;20,5%,0))*D7</f>
        <v>126000</v>
      </c>
      <c r="G7" s="12" t="str">
        <f>IF(OR(B7&gt;40,D7&gt;5000000),"Komputer",IF(OR(B7&gt;30,D7&gt;3000000),"Meja Kerja","Tidak Dapat"))</f>
        <v>Komputer</v>
      </c>
      <c r="I7" s="5"/>
    </row>
    <row r="8" spans="1:9" ht="12.75">
      <c r="A8" s="3" t="s">
        <v>61</v>
      </c>
      <c r="B8" s="2">
        <v>27</v>
      </c>
      <c r="C8" s="6">
        <v>20000</v>
      </c>
      <c r="D8" s="13">
        <f aca="true" t="shared" si="0" ref="D8:D14">B8*C8</f>
        <v>540000</v>
      </c>
      <c r="E8" s="13">
        <f aca="true" t="shared" si="1" ref="E8:E14">IF(D8&gt;5000000,15%,IF(D8&gt;3000000,10%,5%))*D8</f>
        <v>27000</v>
      </c>
      <c r="F8" s="13">
        <f aca="true" t="shared" si="2" ref="F8:F14">IF(B8&gt;40,10%,IF(B8&gt;20,5%,0))*D8</f>
        <v>27000</v>
      </c>
      <c r="G8" s="12" t="str">
        <f aca="true" t="shared" si="3" ref="G8:G14">IF(OR(B8&gt;40,D8&gt;5000000),"Komputer",IF(OR(B8&gt;30,D8&gt;3000000),"Meja Kerja","Tidak Dapat"))</f>
        <v>Tidak Dapat</v>
      </c>
      <c r="I8" s="5"/>
    </row>
    <row r="9" spans="1:9" ht="12.75">
      <c r="A9" s="3" t="s">
        <v>62</v>
      </c>
      <c r="B9" s="2">
        <v>9</v>
      </c>
      <c r="C9" s="6">
        <v>450000</v>
      </c>
      <c r="D9" s="13">
        <f t="shared" si="0"/>
        <v>4050000</v>
      </c>
      <c r="E9" s="13">
        <f t="shared" si="1"/>
        <v>405000</v>
      </c>
      <c r="F9" s="13">
        <f t="shared" si="2"/>
        <v>0</v>
      </c>
      <c r="G9" s="12" t="str">
        <f t="shared" si="3"/>
        <v>Meja Kerja</v>
      </c>
      <c r="I9" s="5"/>
    </row>
    <row r="10" spans="1:7" ht="12.75">
      <c r="A10" s="3" t="s">
        <v>63</v>
      </c>
      <c r="B10" s="2">
        <v>15</v>
      </c>
      <c r="C10" s="6">
        <v>250000</v>
      </c>
      <c r="D10" s="13">
        <f t="shared" si="0"/>
        <v>3750000</v>
      </c>
      <c r="E10" s="13">
        <f t="shared" si="1"/>
        <v>375000</v>
      </c>
      <c r="F10" s="13">
        <f t="shared" si="2"/>
        <v>0</v>
      </c>
      <c r="G10" s="12" t="str">
        <f t="shared" si="3"/>
        <v>Meja Kerja</v>
      </c>
    </row>
    <row r="11" spans="1:7" ht="12.75">
      <c r="A11" s="3" t="s">
        <v>64</v>
      </c>
      <c r="B11" s="2">
        <v>28</v>
      </c>
      <c r="C11" s="6">
        <v>25000</v>
      </c>
      <c r="D11" s="13">
        <f t="shared" si="0"/>
        <v>700000</v>
      </c>
      <c r="E11" s="13">
        <f t="shared" si="1"/>
        <v>35000</v>
      </c>
      <c r="F11" s="13">
        <f t="shared" si="2"/>
        <v>35000</v>
      </c>
      <c r="G11" s="12" t="str">
        <f t="shared" si="3"/>
        <v>Tidak Dapat</v>
      </c>
    </row>
    <row r="12" spans="1:9" ht="12.75">
      <c r="A12" s="3" t="s">
        <v>65</v>
      </c>
      <c r="B12" s="2">
        <v>35</v>
      </c>
      <c r="C12" s="6">
        <v>45000</v>
      </c>
      <c r="D12" s="13">
        <f t="shared" si="0"/>
        <v>1575000</v>
      </c>
      <c r="E12" s="13">
        <f t="shared" si="1"/>
        <v>78750</v>
      </c>
      <c r="F12" s="13">
        <f t="shared" si="2"/>
        <v>78750</v>
      </c>
      <c r="G12" s="12" t="str">
        <f t="shared" si="3"/>
        <v>Meja Kerja</v>
      </c>
      <c r="I12" s="5"/>
    </row>
    <row r="13" spans="1:7" ht="12.75">
      <c r="A13" s="3" t="s">
        <v>66</v>
      </c>
      <c r="B13" s="2">
        <v>56</v>
      </c>
      <c r="C13" s="6">
        <v>50000</v>
      </c>
      <c r="D13" s="13">
        <f t="shared" si="0"/>
        <v>2800000</v>
      </c>
      <c r="E13" s="13">
        <f t="shared" si="1"/>
        <v>140000</v>
      </c>
      <c r="F13" s="13">
        <f t="shared" si="2"/>
        <v>280000</v>
      </c>
      <c r="G13" s="12" t="str">
        <f t="shared" si="3"/>
        <v>Komputer</v>
      </c>
    </row>
    <row r="14" spans="1:7" ht="12.75">
      <c r="A14" s="3" t="s">
        <v>67</v>
      </c>
      <c r="B14" s="2">
        <v>16</v>
      </c>
      <c r="C14" s="6">
        <v>350000</v>
      </c>
      <c r="D14" s="13">
        <f t="shared" si="0"/>
        <v>5600000</v>
      </c>
      <c r="E14" s="13">
        <f t="shared" si="1"/>
        <v>840000</v>
      </c>
      <c r="F14" s="13">
        <f t="shared" si="2"/>
        <v>0</v>
      </c>
      <c r="G14" s="12" t="str">
        <f t="shared" si="3"/>
        <v>Komputer</v>
      </c>
    </row>
    <row r="16" spans="5:8" ht="12.75">
      <c r="E16" s="67" t="s">
        <v>68</v>
      </c>
      <c r="F16" s="67"/>
      <c r="G16" s="13">
        <f>(SUM(D7:D14))+(SUM(E7:E14))-(SUM(F7:F14))</f>
        <v>21692000</v>
      </c>
      <c r="H16" s="5"/>
    </row>
    <row r="17" spans="5:7" ht="12.75">
      <c r="E17" s="67" t="s">
        <v>69</v>
      </c>
      <c r="F17" s="67"/>
      <c r="G17" s="13">
        <f>MAX(D7:D14)</f>
        <v>5600000</v>
      </c>
    </row>
    <row r="18" spans="5:7" ht="12.75">
      <c r="E18" s="67" t="s">
        <v>70</v>
      </c>
      <c r="F18" s="67"/>
      <c r="G18" s="13">
        <f>MIN(D7:D14)</f>
        <v>540000</v>
      </c>
    </row>
    <row r="19" spans="5:8" ht="12.75">
      <c r="E19" s="67" t="s">
        <v>71</v>
      </c>
      <c r="F19" s="67"/>
      <c r="G19" s="13"/>
      <c r="H19" s="5"/>
    </row>
    <row r="20" ht="12.75">
      <c r="G20" s="13"/>
    </row>
    <row r="23" ht="15.75">
      <c r="B23" s="44" t="s">
        <v>147</v>
      </c>
    </row>
    <row r="24" ht="15.75">
      <c r="B24" s="43" t="s">
        <v>173</v>
      </c>
    </row>
    <row r="25" ht="15.75">
      <c r="B25" s="43" t="s">
        <v>174</v>
      </c>
    </row>
    <row r="26" ht="15.75">
      <c r="B26" s="43" t="s">
        <v>175</v>
      </c>
    </row>
    <row r="27" ht="15.75">
      <c r="B27" s="43" t="s">
        <v>176</v>
      </c>
    </row>
    <row r="28" ht="15.75">
      <c r="B28" s="43" t="s">
        <v>177</v>
      </c>
    </row>
    <row r="29" ht="15.75">
      <c r="B29" s="43" t="s">
        <v>178</v>
      </c>
    </row>
    <row r="30" ht="15.75">
      <c r="B30" s="43" t="s">
        <v>179</v>
      </c>
    </row>
    <row r="31" ht="15.75">
      <c r="B31" s="43" t="s">
        <v>180</v>
      </c>
    </row>
  </sheetData>
  <sheetProtection/>
  <mergeCells count="13">
    <mergeCell ref="E5:E6"/>
    <mergeCell ref="F5:F6"/>
    <mergeCell ref="G5:G6"/>
    <mergeCell ref="E16:F16"/>
    <mergeCell ref="E17:F17"/>
    <mergeCell ref="E18:F18"/>
    <mergeCell ref="E19:F19"/>
    <mergeCell ref="A1:G1"/>
    <mergeCell ref="A2:G2"/>
    <mergeCell ref="A5:A6"/>
    <mergeCell ref="B5:B6"/>
    <mergeCell ref="C5:C6"/>
    <mergeCell ref="D5:D6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JANEH</dc:creator>
  <cp:keywords/>
  <dc:description/>
  <cp:lastModifiedBy>BonoNet</cp:lastModifiedBy>
  <cp:lastPrinted>2011-03-15T12:56:55Z</cp:lastPrinted>
  <dcterms:created xsi:type="dcterms:W3CDTF">2006-12-30T05:35:08Z</dcterms:created>
  <dcterms:modified xsi:type="dcterms:W3CDTF">2011-03-28T10:09:36Z</dcterms:modified>
  <cp:category/>
  <cp:version/>
  <cp:contentType/>
  <cp:contentStatus/>
</cp:coreProperties>
</file>